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77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1_flag_index_1">Лист1!$G$69:$L$69</definedName>
    <definedName name="List01_flag_index_2">Лист1!$G$71:$L$71</definedName>
  </definedNames>
  <calcPr calcId="144525"/>
</workbook>
</file>

<file path=xl/calcChain.xml><?xml version="1.0" encoding="utf-8"?>
<calcChain xmlns="http://schemas.openxmlformats.org/spreadsheetml/2006/main">
  <c r="K113" i="1" l="1"/>
  <c r="J113" i="1"/>
  <c r="I113" i="1"/>
  <c r="H113" i="1"/>
  <c r="G113" i="1"/>
  <c r="K112" i="1"/>
  <c r="J112" i="1"/>
  <c r="I112" i="1"/>
  <c r="H112" i="1"/>
  <c r="G112" i="1"/>
  <c r="K102" i="1"/>
  <c r="J102" i="1"/>
  <c r="I102" i="1"/>
  <c r="H102" i="1"/>
  <c r="G102" i="1"/>
  <c r="K101" i="1"/>
  <c r="J101" i="1"/>
  <c r="I101" i="1"/>
  <c r="H101" i="1"/>
  <c r="G101" i="1"/>
  <c r="K97" i="1"/>
  <c r="J97" i="1"/>
  <c r="I95" i="1"/>
  <c r="I97" i="1" s="1"/>
  <c r="H95" i="1"/>
  <c r="H97" i="1" s="1"/>
  <c r="G95" i="1"/>
  <c r="G97" i="1" s="1"/>
  <c r="J81" i="1"/>
  <c r="I81" i="1"/>
  <c r="H81" i="1"/>
  <c r="G81" i="1"/>
  <c r="K79" i="1"/>
  <c r="I79" i="1"/>
  <c r="H79" i="1"/>
  <c r="G79" i="1"/>
  <c r="K77" i="1"/>
  <c r="J77" i="1"/>
  <c r="I77" i="1"/>
  <c r="H77" i="1"/>
  <c r="G77" i="1"/>
  <c r="K76" i="1"/>
  <c r="J76" i="1"/>
  <c r="I76" i="1"/>
  <c r="H76" i="1"/>
  <c r="G76" i="1"/>
  <c r="K75" i="1"/>
  <c r="J75" i="1"/>
  <c r="I75" i="1"/>
  <c r="H75" i="1"/>
  <c r="G75" i="1"/>
  <c r="H74" i="1"/>
  <c r="K72" i="1"/>
  <c r="J72" i="1"/>
  <c r="I72" i="1"/>
  <c r="H72" i="1"/>
  <c r="G72" i="1"/>
  <c r="K65" i="1"/>
  <c r="J65" i="1"/>
  <c r="I65" i="1"/>
  <c r="H65" i="1"/>
  <c r="G65" i="1"/>
  <c r="K62" i="1"/>
  <c r="J62" i="1"/>
  <c r="I62" i="1"/>
  <c r="H62" i="1"/>
  <c r="G62" i="1"/>
  <c r="J61" i="1"/>
  <c r="J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54" i="1"/>
  <c r="J54" i="1"/>
  <c r="I54" i="1"/>
  <c r="H54" i="1"/>
  <c r="G54" i="1"/>
  <c r="J52" i="1"/>
  <c r="I52" i="1"/>
  <c r="H52" i="1"/>
  <c r="G52" i="1"/>
  <c r="D49" i="1"/>
  <c r="D48" i="1"/>
  <c r="D47" i="1"/>
  <c r="D46" i="1"/>
  <c r="K45" i="1"/>
  <c r="J45" i="1"/>
  <c r="I45" i="1"/>
  <c r="H45" i="1"/>
  <c r="G45" i="1"/>
  <c r="D44" i="1"/>
  <c r="D43" i="1"/>
  <c r="D42" i="1"/>
  <c r="D41" i="1"/>
  <c r="D40" i="1"/>
  <c r="K39" i="1"/>
  <c r="K32" i="1" s="1"/>
  <c r="K30" i="1" s="1"/>
  <c r="K123" i="1" s="1"/>
  <c r="J39" i="1"/>
  <c r="I39" i="1"/>
  <c r="H39" i="1"/>
  <c r="H32" i="1" s="1"/>
  <c r="H30" i="1" s="1"/>
  <c r="H123" i="1" s="1"/>
  <c r="G39" i="1"/>
  <c r="G32" i="1" s="1"/>
  <c r="D38" i="1"/>
  <c r="J32" i="1"/>
  <c r="J30" i="1" s="1"/>
  <c r="J123" i="1" s="1"/>
  <c r="I32" i="1"/>
  <c r="I30" i="1" s="1"/>
  <c r="I123" i="1" s="1"/>
  <c r="H31" i="1"/>
  <c r="G31" i="1"/>
  <c r="K28" i="1"/>
  <c r="J28" i="1"/>
  <c r="I28" i="1"/>
  <c r="H28" i="1"/>
  <c r="G28" i="1"/>
  <c r="K27" i="1"/>
  <c r="J27" i="1"/>
  <c r="I27" i="1"/>
  <c r="H27" i="1"/>
  <c r="G27" i="1"/>
  <c r="D11" i="1"/>
  <c r="D10" i="1"/>
  <c r="D9" i="1"/>
  <c r="D8" i="1"/>
  <c r="K7" i="1"/>
  <c r="J7" i="1"/>
  <c r="I7" i="1"/>
  <c r="H7" i="1"/>
  <c r="G7" i="1"/>
  <c r="D6" i="1"/>
  <c r="O71" i="1"/>
  <c r="O69" i="1"/>
  <c r="G30" i="1" l="1"/>
  <c r="G123" i="1" s="1"/>
</calcChain>
</file>

<file path=xl/comments1.xml><?xml version="1.0" encoding="utf-8"?>
<comments xmlns="http://schemas.openxmlformats.org/spreadsheetml/2006/main">
  <authors>
    <author>User</author>
  </authors>
  <commentList>
    <comment ref="G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<sst xmlns="http://schemas.openxmlformats.org/spreadsheetml/2006/main" count="345" uniqueCount="207">
  <si>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</si>
  <si>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</si>
  <si>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</si>
  <si>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</t>
  </si>
  <si>
    <t>vt</t>
  </si>
  <si>
    <t>х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</si>
  <si>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</si>
  <si>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общая стоимость</t>
  </si>
  <si>
    <t>объем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</si>
  <si>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</si>
  <si>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</si>
  <si>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</si>
  <si>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</si>
  <si>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</si>
  <si>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</si>
  <si>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</si>
  <si>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Гкал/ч</t>
  </si>
  <si>
    <t>Указывается установленная тепловая мощность для источника тепловой энергии.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</si>
  <si>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</si>
  <si>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</si>
  <si>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</si>
  <si>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</si>
  <si>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</si>
  <si>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</si>
  <si>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Вяземский муниципальный район, Вяземский муниципальный район (66605000);
Гагаринский муниципальный район, Гагаринский муниципальный район (66608000);
Новодугинский муниципальный район, Новодугинский муниципальный район (66630000);
Сычевский муниципальный район, Сычевский муниципальный район (66646000);_x000D_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</si>
  <si>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Духовщинский муниципальный район, Духовщинский муниципальный район (66616000);
Ельнинский муниципальный район, Ельнинский муниципальный район (66619000);
Сафоновский муниципальный район, Сафоновский муниципальный район (66641000);
Холм-Жирковский муниципальный район, Холм-Жирковский муниципальный район (66654000);_x000D_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</si>
  <si>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Ершичский муниципальный район, Ершичский муниципальный район (66621000);
Починковский муниципальный район, Починковский муниципальный район (66633000);
Рославльский муниципальный район, Рославльский муниципальный район (66636000);
Хиславичский муниципальный район, Хиславичский муниципальный район (66652000);
Шумячский муниципальный район, Шумячский муниципальный район (66656000);_x000D_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</si>
  <si>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Ярцевский муниципальный район, Ярцевский муниципальный район (66658000);_x000D_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</si>
  <si>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Краснинский муниципальный район, Краснинский муниципальный район (66624000);_x000D_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</si>
  <si>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</si>
  <si>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</si>
  <si>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</si>
  <si>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</si>
  <si>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</si>
  <si>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</si>
  <si>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</si>
  <si>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</si>
  <si>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</si>
  <si>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</si>
  <si>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</si>
  <si>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</si>
  <si>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</si>
  <si>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</si>
  <si>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Указываются суммарные расходы на приобретение топлива всех видов.</t>
  </si>
  <si>
    <t>3.2.0</t>
  </si>
  <si>
    <t>3.2.1</t>
  </si>
  <si>
    <t>О</t>
  </si>
  <si>
    <t>газ природный по регулируемой цене</t>
  </si>
  <si>
    <t/>
  </si>
  <si>
    <t>тыс м3</t>
  </si>
  <si>
    <t>3.2.2</t>
  </si>
  <si>
    <t>уголь каменный</t>
  </si>
  <si>
    <t>тонны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</si>
  <si>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</si>
  <si>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</si>
  <si>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</si>
  <si>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</si>
  <si>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</si>
  <si>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</si>
  <si>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</si>
  <si>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</si>
  <si>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</si>
  <si>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</si>
  <si>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</si>
  <si>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</si>
  <si>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</si>
  <si>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</si>
  <si>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</si>
  <si>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</si>
  <si>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</si>
  <si>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</si>
  <si>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</si>
  <si>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</si>
  <si>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</si>
  <si>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</si>
  <si>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</si>
  <si>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</si>
  <si>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</si>
  <si>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</si>
  <si>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</si>
  <si>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</si>
  <si>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</si>
  <si>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</si>
  <si>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</si>
  <si>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</si>
  <si>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</si>
  <si>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</si>
  <si>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</si>
  <si>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</si>
  <si>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</si>
  <si>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</si>
  <si>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</si>
  <si>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</si>
  <si>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</si>
  <si>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</si>
  <si>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</si>
  <si>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</si>
  <si>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</si>
  <si>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</si>
  <si>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</si>
  <si>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</si>
  <si>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3.15.0</t>
  </si>
  <si>
    <t>3.15.1</t>
  </si>
  <si>
    <t>проценты по кредитам</t>
  </si>
  <si>
    <t>3.15.2</t>
  </si>
  <si>
    <t>резерв на погашение дебиторской задолженности</t>
  </si>
  <si>
    <t>3.15.3</t>
  </si>
  <si>
    <t>услуги банков</t>
  </si>
  <si>
    <t>3.15.4</t>
  </si>
  <si>
    <t>прочие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</si>
  <si>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</si>
  <si>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</si>
  <si>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</si>
  <si>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</si>
  <si>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</si>
  <si>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</si>
  <si>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</si>
  <si>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</si>
  <si>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</si>
  <si>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</si>
  <si>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Указывается общее изменение стоимости основных фондов.</t>
  </si>
  <si>
    <t>6.1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</si>
  <si>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</si>
  <si>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</si>
  <si>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6.1.1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</si>
  <si>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</si>
  <si>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</si>
  <si>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6.1.2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</si>
  <si>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</si>
  <si>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</si>
  <si>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</si>
  <si>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</si>
  <si>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</si>
  <si>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</si>
  <si>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</si>
  <si>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https://portal.eias.ru/Portal/DownloadPage.aspx?type=12&amp;guid=30901745-c723-42e5-afa6-0effaf5b1db4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</si>
  <si>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</si>
  <si>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</si>
  <si>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</si>
  <si>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</si>
  <si>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8.0</t>
  </si>
  <si>
    <t>Добавить источник тепловой энергии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</si>
  <si>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</si>
  <si>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9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</si>
  <si>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</si>
  <si>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</si>
  <si>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10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</si>
  <si>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</si>
  <si>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</si>
  <si>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</si>
  <si>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10.1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</si>
  <si>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</si>
  <si>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</si>
  <si>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11</t>
  </si>
  <si>
    <t xml:space="preserve">Объем тепловой энергии, отпускаемой потребителям 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</si>
  <si>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</si>
  <si>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</si>
  <si>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</si>
  <si>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</si>
  <si>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</si>
  <si>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</si>
  <si>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</si>
  <si>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</si>
  <si>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</si>
  <si>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</si>
  <si>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</si>
  <si>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</si>
  <si>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</si>
  <si>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</si>
  <si>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</si>
  <si>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</si>
  <si>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</si>
  <si>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</si>
  <si>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</si>
  <si>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</si>
  <si>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</si>
  <si>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</si>
  <si>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</si>
  <si>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</si>
  <si>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16.0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</si>
  <si>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</si>
  <si>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</si>
  <si>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</si>
  <si>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</si>
  <si>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17.0</t>
  </si>
  <si>
    <t>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</si>
  <si>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</si>
  <si>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</si>
  <si>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</si>
  <si>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18.0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</si>
  <si>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</si>
  <si>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</si>
  <si>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</si>
  <si>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</si>
  <si>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</si>
  <si>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</si>
  <si>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</si>
  <si>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</si>
  <si>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</si>
  <si>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</si>
  <si>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Указывается ссылка на документ, предварительно загруженный в хранилище файлов ФГИС ЕИАС.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</si>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</sst>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5" applyBorder="0">
      <alignment horizontal="center" vertical="center" wrapText="1"/>
    </xf>
    <xf numFmtId="49" fontId="4" fillId="0" borderId="0" applyBorder="0">
      <alignment vertical="top"/>
    </xf>
    <xf numFmtId="49" fontId="17" fillId="6" borderId="0" applyBorder="0">
      <alignment vertical="top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 applyProtection="1">
      <alignment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 indent="3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vertical="center" wrapText="1"/>
    </xf>
    <xf numFmtId="0" fontId="9" fillId="0" borderId="2" xfId="2" applyFont="1" applyBorder="1" applyAlignment="1">
      <alignment horizontal="left" vertical="center" wrapText="1" indent="1"/>
    </xf>
    <xf numFmtId="0" fontId="9" fillId="0" borderId="1" xfId="2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vertical="center" wrapText="1" indent="1"/>
    </xf>
    <xf numFmtId="0" fontId="9" fillId="0" borderId="0" xfId="2" applyFont="1" applyBorder="1" applyAlignment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11" fillId="0" borderId="6" xfId="3" applyNumberFormat="1" applyFont="1" applyFill="1" applyBorder="1" applyAlignment="1" applyProtection="1">
      <alignment horizontal="center" vertical="center" wrapText="1"/>
    </xf>
    <xf numFmtId="0" fontId="11" fillId="0" borderId="6" xfId="3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right"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12" fillId="0" borderId="0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2"/>
    </xf>
    <xf numFmtId="0" fontId="12" fillId="0" borderId="1" xfId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3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3"/>
    </xf>
    <xf numFmtId="4" fontId="12" fillId="0" borderId="1" xfId="1" applyNumberFormat="1" applyFont="1" applyFill="1" applyBorder="1" applyAlignment="1" applyProtection="1">
      <alignment horizontal="right" vertical="center" wrapText="1"/>
    </xf>
    <xf numFmtId="49" fontId="15" fillId="0" borderId="0" xfId="1" applyNumberFormat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center" vertical="center" wrapText="1"/>
    </xf>
    <xf numFmtId="49" fontId="4" fillId="5" borderId="4" xfId="1" applyNumberFormat="1" applyFont="1" applyFill="1" applyBorder="1" applyAlignment="1" applyProtection="1">
      <alignment vertical="center" wrapText="1"/>
    </xf>
    <xf numFmtId="49" fontId="16" fillId="5" borderId="7" xfId="4" applyFont="1" applyFill="1" applyBorder="1" applyAlignment="1" applyProtection="1">
      <alignment horizontal="left" vertical="center" indent="2"/>
    </xf>
    <xf numFmtId="0" fontId="4" fillId="5" borderId="7" xfId="1" applyFont="1" applyFill="1" applyBorder="1" applyAlignment="1" applyProtection="1">
      <alignment vertical="center" wrapText="1"/>
    </xf>
    <xf numFmtId="0" fontId="2" fillId="5" borderId="2" xfId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center" wrapText="1"/>
    </xf>
    <xf numFmtId="14" fontId="4" fillId="0" borderId="0" xfId="1" applyNumberFormat="1" applyFont="1" applyFill="1" applyBorder="1" applyAlignment="1" applyProtection="1">
      <alignment horizontal="center" vertical="center" wrapText="1"/>
    </xf>
    <xf numFmtId="49" fontId="10" fillId="0" borderId="0" xfId="5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 indent="2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49" fontId="4" fillId="7" borderId="1" xfId="6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13" fillId="0" borderId="9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1"/>
    </xf>
    <xf numFmtId="0" fontId="12" fillId="0" borderId="8" xfId="1" applyFont="1" applyFill="1" applyBorder="1" applyAlignment="1" applyProtection="1">
      <alignment horizontal="center" vertical="center" wrapText="1"/>
    </xf>
    <xf numFmtId="49" fontId="13" fillId="0" borderId="10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12" fillId="0" borderId="11" xfId="1" applyFont="1" applyFill="1" applyBorder="1" applyAlignment="1" applyProtection="1">
      <alignment horizontal="center" vertical="center" wrapText="1"/>
    </xf>
    <xf numFmtId="49" fontId="12" fillId="0" borderId="1" xfId="6" applyNumberFormat="1" applyFont="1" applyFill="1" applyBorder="1" applyAlignment="1" applyProtection="1">
      <alignment horizontal="left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 indent="1"/>
    </xf>
    <xf numFmtId="0" fontId="4" fillId="0" borderId="8" xfId="1" applyFont="1" applyFill="1" applyBorder="1" applyAlignment="1" applyProtection="1">
      <alignment horizontal="center" vertical="center" wrapText="1"/>
    </xf>
    <xf numFmtId="4" fontId="4" fillId="4" borderId="8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top" wrapText="1"/>
    </xf>
    <xf numFmtId="49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18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 wrapText="1" indent="1"/>
    </xf>
    <xf numFmtId="0" fontId="12" fillId="0" borderId="8" xfId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vertical="center" wrapText="1"/>
    </xf>
    <xf numFmtId="0" fontId="12" fillId="0" borderId="8" xfId="1" applyFont="1" applyFill="1" applyBorder="1" applyAlignment="1" applyProtection="1">
      <alignment vertical="center" wrapText="1"/>
    </xf>
    <xf numFmtId="49" fontId="16" fillId="5" borderId="7" xfId="4" applyFont="1" applyFill="1" applyBorder="1" applyAlignment="1" applyProtection="1">
      <alignment horizontal="left" vertical="center" indent="1"/>
    </xf>
    <xf numFmtId="0" fontId="4" fillId="0" borderId="11" xfId="1" applyFont="1" applyFill="1" applyBorder="1" applyAlignment="1" applyProtection="1">
      <alignment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1"/>
    </xf>
    <xf numFmtId="49" fontId="18" fillId="3" borderId="1" xfId="7" applyNumberFormat="1" applyFill="1" applyBorder="1" applyAlignment="1" applyProtection="1">
      <alignment horizontal="left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/>
    </xf>
    <xf numFmtId="0" fontId="12" fillId="0" borderId="11" xfId="1" applyFont="1" applyFill="1" applyBorder="1" applyAlignment="1" applyProtection="1">
      <alignment horizontal="center" vertical="center" wrapText="1"/>
    </xf>
    <xf numFmtId="49" fontId="12" fillId="0" borderId="11" xfId="1" applyNumberFormat="1" applyFont="1" applyFill="1" applyBorder="1" applyAlignment="1" applyProtection="1">
      <alignment horizontal="left" vertical="center" wrapText="1"/>
    </xf>
    <xf numFmtId="0" fontId="19" fillId="0" borderId="0" xfId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2" name="FREEZE_PANES_G16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3" name="UNFREEZE_PANES_G16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6;&#1086;&#1078;&#1082;&#1086;&#1074;&#1072;\&#1052;&#1086;&#1080;%20&#1076;&#1086;&#1082;&#1091;&#1084;&#1077;&#1085;&#1090;&#1099;\&#1056;&#1072;&#1089;&#1082;&#1088;&#1099;&#1090;&#1080;&#1077;%20&#1080;&#1085;&#1092;&#1086;&#1088;&#1084;&#1072;&#1094;&#1080;&#1080;\&#1056;&#1072;&#1089;&#1082;&#1088;&#1099;&#1090;&#1080;&#1077;%20&#1080;&#1085;&#1092;&#1086;&#1088;&#1084;&#1072;&#1094;&#1080;&#1080;%20&#1085;&#1072;%20&#1045;&#1048;&#1040;&#1057;\FAS.JKH.OPEN.INFO.BALANCE.WARM(v1.0.3)%20&#1087;&#1086;%20&#1092;&#1080;&#1083;&#1080;&#1072;&#1083;&#1072;&#1084;%2020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28.03.2019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89"/>
  <sheetViews>
    <sheetView tabSelected="1" topLeftCell="C72" workbookViewId="0">
      <selection activeCell="G78" sqref="G78"/>
    </sheetView>
  </sheetViews>
  <sheetFormatPr defaultRowHeight="10.5" customHeight="1" x14ac:dyDescent="0.25"/>
  <cols>
    <col min="1" max="1" width="19.140625" style="1" hidden="1" customWidth="1"/>
    <col min="2" max="2" width="16.85546875" style="2" hidden="1" customWidth="1"/>
    <col min="3" max="3" width="3.7109375" style="14" customWidth="1"/>
    <col min="4" max="4" width="7.7109375" style="15" customWidth="1"/>
    <col min="5" max="5" width="54.5703125" style="15" customWidth="1"/>
    <col min="6" max="6" width="10.42578125" style="15" customWidth="1"/>
    <col min="7" max="11" width="40.7109375" style="15" customWidth="1"/>
    <col min="12" max="12" width="93.42578125" style="15" customWidth="1"/>
    <col min="13" max="14" width="3.7109375" style="2" customWidth="1"/>
    <col min="15" max="15" width="3.7109375" style="4" customWidth="1"/>
    <col min="16" max="19" width="3.7109375" style="2" customWidth="1"/>
    <col min="20" max="20" width="10.5703125" style="4" customWidth="1"/>
    <col min="21" max="21" width="34.7109375" style="2" customWidth="1"/>
    <col min="22" max="22" width="9.42578125" style="2" customWidth="1"/>
    <col min="23" max="23" width="9.140625" style="12"/>
    <col min="24" max="28" width="9.140625" style="2"/>
    <col min="29" max="33" width="9.140625" style="13"/>
    <col min="34" max="16384" width="9.140625" style="15"/>
  </cols>
  <sheetData>
    <row r="1" spans="1:33" s="2" customFormat="1" ht="10.5" hidden="1" customHeight="1" x14ac:dyDescent="0.25">
      <c r="A1" s="1"/>
      <c r="C1" s="3"/>
      <c r="G1" s="2">
        <v>4</v>
      </c>
      <c r="H1" s="2">
        <v>5</v>
      </c>
      <c r="I1" s="2">
        <v>6</v>
      </c>
      <c r="J1" s="2">
        <v>7</v>
      </c>
      <c r="K1" s="2">
        <v>8</v>
      </c>
      <c r="O1" s="4"/>
      <c r="T1" s="4"/>
    </row>
    <row r="2" spans="1:33" s="2" customFormat="1" ht="22.5" hidden="1" x14ac:dyDescent="0.25">
      <c r="A2" s="1"/>
      <c r="C2" s="5"/>
      <c r="D2" s="6"/>
      <c r="E2" s="7"/>
      <c r="F2" s="8" t="s">
        <v>0</v>
      </c>
      <c r="G2" s="9"/>
      <c r="H2" s="9"/>
      <c r="I2" s="9"/>
      <c r="J2" s="9"/>
      <c r="K2" s="9"/>
      <c r="L2" s="10" t="s">
        <v>1</v>
      </c>
      <c r="M2" s="11"/>
      <c r="O2" s="4"/>
      <c r="T2" s="4"/>
      <c r="W2" s="12"/>
      <c r="AC2" s="13"/>
      <c r="AD2" s="13"/>
      <c r="AE2" s="13"/>
      <c r="AF2" s="13"/>
      <c r="AG2" s="13"/>
    </row>
    <row r="3" spans="1:33" ht="10.5" hidden="1" customHeight="1" x14ac:dyDescent="0.25"/>
    <row r="4" spans="1:33" ht="22.5" hidden="1" x14ac:dyDescent="0.25">
      <c r="C4" s="16"/>
      <c r="D4" s="17"/>
      <c r="E4" s="7"/>
      <c r="F4" s="8" t="s">
        <v>2</v>
      </c>
      <c r="G4" s="18"/>
      <c r="H4" s="18"/>
      <c r="I4" s="18"/>
      <c r="J4" s="18"/>
      <c r="K4" s="18"/>
      <c r="L4" s="19" t="s">
        <v>3</v>
      </c>
      <c r="M4" s="11"/>
    </row>
    <row r="5" spans="1:33" ht="10.5" hidden="1" customHeight="1" x14ac:dyDescent="0.25"/>
    <row r="6" spans="1:33" ht="22.5" hidden="1" x14ac:dyDescent="0.25">
      <c r="A6" s="20"/>
      <c r="B6" s="4" t="s">
        <v>4</v>
      </c>
      <c r="C6" s="16"/>
      <c r="D6" s="21">
        <f>A6</f>
        <v>0</v>
      </c>
      <c r="E6" s="22"/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  <c r="L6" s="19" t="s">
        <v>6</v>
      </c>
      <c r="M6" s="11"/>
    </row>
    <row r="7" spans="1:33" s="2" customFormat="1" ht="11.25" hidden="1" x14ac:dyDescent="0.25">
      <c r="A7" s="20"/>
      <c r="C7" s="23"/>
      <c r="D7" s="24"/>
      <c r="E7" s="25" t="s">
        <v>7</v>
      </c>
      <c r="F7" s="26"/>
      <c r="G7" s="26">
        <f>G8*G9+G10</f>
        <v>0</v>
      </c>
      <c r="H7" s="26">
        <f>H8*H9+H10</f>
        <v>0</v>
      </c>
      <c r="I7" s="26">
        <f>I8*I9+I10</f>
        <v>0</v>
      </c>
      <c r="J7" s="26">
        <f>J8*J9+J10</f>
        <v>0</v>
      </c>
      <c r="K7" s="26">
        <f>K8*K9+K10</f>
        <v>0</v>
      </c>
      <c r="L7" s="27"/>
      <c r="M7" s="4"/>
      <c r="O7" s="4"/>
      <c r="T7" s="4"/>
    </row>
    <row r="8" spans="1:33" ht="22.5" hidden="1" x14ac:dyDescent="0.25">
      <c r="A8" s="20"/>
      <c r="C8" s="16"/>
      <c r="D8" s="21" t="str">
        <f>A6&amp;".1"</f>
        <v>.1</v>
      </c>
      <c r="E8" s="28" t="s">
        <v>8</v>
      </c>
      <c r="F8" s="29"/>
      <c r="G8" s="9"/>
      <c r="H8" s="9"/>
      <c r="I8" s="9"/>
      <c r="J8" s="9"/>
      <c r="K8" s="9"/>
      <c r="L8" s="19" t="s">
        <v>9</v>
      </c>
      <c r="M8" s="11"/>
    </row>
    <row r="9" spans="1:33" ht="18.75" hidden="1" x14ac:dyDescent="0.25">
      <c r="A9" s="20"/>
      <c r="C9" s="16"/>
      <c r="D9" s="21" t="str">
        <f>A6&amp;".2"</f>
        <v>.2</v>
      </c>
      <c r="E9" s="28" t="s">
        <v>10</v>
      </c>
      <c r="F9" s="8" t="s">
        <v>0</v>
      </c>
      <c r="G9" s="9"/>
      <c r="H9" s="9"/>
      <c r="I9" s="9"/>
      <c r="J9" s="9"/>
      <c r="K9" s="9"/>
      <c r="L9" s="19"/>
      <c r="M9" s="11"/>
    </row>
    <row r="10" spans="1:33" ht="18.75" hidden="1" x14ac:dyDescent="0.25">
      <c r="A10" s="20"/>
      <c r="C10" s="16"/>
      <c r="D10" s="21" t="str">
        <f>A6&amp;".3"</f>
        <v>.3</v>
      </c>
      <c r="E10" s="28" t="s">
        <v>11</v>
      </c>
      <c r="F10" s="8" t="s">
        <v>0</v>
      </c>
      <c r="G10" s="9"/>
      <c r="H10" s="9"/>
      <c r="I10" s="9"/>
      <c r="J10" s="9"/>
      <c r="K10" s="9"/>
      <c r="L10" s="19"/>
      <c r="M10" s="11"/>
    </row>
    <row r="11" spans="1:33" ht="18.75" hidden="1" x14ac:dyDescent="0.25">
      <c r="A11" s="20"/>
      <c r="C11" s="16"/>
      <c r="D11" s="21" t="str">
        <f>A6&amp;".4"</f>
        <v>.4</v>
      </c>
      <c r="E11" s="28" t="s">
        <v>12</v>
      </c>
      <c r="F11" s="8" t="s">
        <v>5</v>
      </c>
      <c r="G11" s="30"/>
      <c r="H11" s="30"/>
      <c r="I11" s="30"/>
      <c r="J11" s="30"/>
      <c r="K11" s="30"/>
      <c r="L11" s="19"/>
      <c r="M11" s="11"/>
    </row>
    <row r="12" spans="1:33" ht="10.5" hidden="1" customHeight="1" x14ac:dyDescent="0.25"/>
    <row r="13" spans="1:33" ht="22.5" hidden="1" x14ac:dyDescent="0.25">
      <c r="C13" s="16"/>
      <c r="D13" s="17"/>
      <c r="E13" s="7"/>
      <c r="F13" s="8" t="s">
        <v>13</v>
      </c>
      <c r="G13" s="18"/>
      <c r="H13" s="18"/>
      <c r="I13" s="18"/>
      <c r="J13" s="18"/>
      <c r="K13" s="18"/>
      <c r="L13" s="19" t="s">
        <v>14</v>
      </c>
      <c r="M13" s="11"/>
    </row>
    <row r="14" spans="1:33" ht="10.5" hidden="1" customHeight="1" x14ac:dyDescent="0.25"/>
    <row r="15" spans="1:33" ht="22.5" hidden="1" x14ac:dyDescent="0.25">
      <c r="C15" s="16"/>
      <c r="D15" s="17"/>
      <c r="E15" s="7"/>
      <c r="F15" s="8" t="s">
        <v>13</v>
      </c>
      <c r="G15" s="18"/>
      <c r="H15" s="18"/>
      <c r="I15" s="18"/>
      <c r="J15" s="18"/>
      <c r="K15" s="18"/>
      <c r="L15" s="19" t="s">
        <v>15</v>
      </c>
      <c r="M15" s="11"/>
    </row>
    <row r="16" spans="1:33" ht="10.5" hidden="1" customHeight="1" x14ac:dyDescent="0.25"/>
    <row r="17" spans="1:28" ht="18.75" hidden="1" x14ac:dyDescent="0.25">
      <c r="C17" s="16"/>
      <c r="D17" s="17"/>
      <c r="E17" s="7"/>
      <c r="F17" s="8" t="s">
        <v>16</v>
      </c>
      <c r="G17" s="9"/>
      <c r="H17" s="9"/>
      <c r="I17" s="9"/>
      <c r="J17" s="9"/>
      <c r="K17" s="9"/>
      <c r="L17" s="19" t="s">
        <v>17</v>
      </c>
      <c r="M17" s="11"/>
    </row>
    <row r="18" spans="1:28" ht="10.5" hidden="1" customHeight="1" x14ac:dyDescent="0.25"/>
    <row r="19" spans="1:28" s="13" customFormat="1" ht="10.5" hidden="1" customHeight="1" x14ac:dyDescent="0.25">
      <c r="A19" s="1"/>
      <c r="B19" s="2"/>
      <c r="C19" s="31"/>
      <c r="L19" s="13">
        <v>4</v>
      </c>
      <c r="M19" s="2"/>
      <c r="N19" s="2"/>
      <c r="O19" s="4"/>
      <c r="P19" s="2"/>
      <c r="Q19" s="2"/>
      <c r="R19" s="2"/>
      <c r="S19" s="2"/>
      <c r="T19" s="4"/>
      <c r="U19" s="2"/>
      <c r="V19" s="2"/>
      <c r="W19" s="12"/>
      <c r="X19" s="2"/>
      <c r="Y19" s="2"/>
      <c r="Z19" s="2"/>
      <c r="AA19" s="2"/>
      <c r="AB19" s="2"/>
    </row>
    <row r="20" spans="1:28" ht="3" customHeight="1" x14ac:dyDescent="0.25"/>
    <row r="21" spans="1:28" ht="79.5" customHeight="1" x14ac:dyDescent="0.25">
      <c r="D21" s="32" t="s">
        <v>18</v>
      </c>
      <c r="E21" s="33"/>
      <c r="F21" s="34"/>
      <c r="G21" s="35"/>
      <c r="H21" s="35"/>
      <c r="I21" s="35"/>
      <c r="J21" s="35"/>
      <c r="K21" s="35"/>
      <c r="L21" s="36"/>
    </row>
    <row r="22" spans="1:28" ht="10.5" hidden="1" customHeight="1" x14ac:dyDescent="0.25"/>
    <row r="23" spans="1:28" ht="3" customHeight="1" x14ac:dyDescent="0.25">
      <c r="G23" s="37">
        <v>22</v>
      </c>
      <c r="H23" s="37">
        <v>24</v>
      </c>
      <c r="I23" s="37">
        <v>26</v>
      </c>
      <c r="J23" s="37">
        <v>28</v>
      </c>
      <c r="K23" s="37">
        <v>30</v>
      </c>
    </row>
    <row r="24" spans="1:28" ht="18" customHeight="1" x14ac:dyDescent="0.25">
      <c r="D24" s="38" t="s">
        <v>19</v>
      </c>
      <c r="E24" s="38"/>
      <c r="F24" s="38"/>
      <c r="G24" s="38"/>
      <c r="H24" s="8"/>
      <c r="I24" s="8"/>
      <c r="J24" s="8"/>
      <c r="K24" s="8"/>
      <c r="L24" s="38" t="s">
        <v>20</v>
      </c>
    </row>
    <row r="25" spans="1:28" ht="247.5" x14ac:dyDescent="0.25">
      <c r="D25" s="38" t="s">
        <v>21</v>
      </c>
      <c r="E25" s="39" t="s">
        <v>22</v>
      </c>
      <c r="F25" s="39" t="s">
        <v>23</v>
      </c>
      <c r="G25" s="40" t="s">
        <v>24</v>
      </c>
      <c r="H25" s="40" t="s">
        <v>25</v>
      </c>
      <c r="I25" s="40" t="s">
        <v>26</v>
      </c>
      <c r="J25" s="40" t="s">
        <v>27</v>
      </c>
      <c r="K25" s="40" t="s">
        <v>28</v>
      </c>
      <c r="L25" s="38"/>
    </row>
    <row r="26" spans="1:28" ht="21" customHeight="1" x14ac:dyDescent="0.25">
      <c r="D26" s="38"/>
      <c r="E26" s="39"/>
      <c r="F26" s="39"/>
      <c r="G26" s="41" t="s">
        <v>29</v>
      </c>
      <c r="H26" s="41" t="s">
        <v>29</v>
      </c>
      <c r="I26" s="41" t="s">
        <v>29</v>
      </c>
      <c r="J26" s="41" t="s">
        <v>29</v>
      </c>
      <c r="K26" s="41" t="s">
        <v>29</v>
      </c>
      <c r="L26" s="38"/>
    </row>
    <row r="27" spans="1:28" ht="11.25" x14ac:dyDescent="0.25">
      <c r="D27" s="42" t="s">
        <v>30</v>
      </c>
      <c r="E27" s="42" t="s">
        <v>31</v>
      </c>
      <c r="F27" s="42" t="s">
        <v>32</v>
      </c>
      <c r="G27" s="43">
        <f>G1</f>
        <v>4</v>
      </c>
      <c r="H27" s="43">
        <f>H1</f>
        <v>5</v>
      </c>
      <c r="I27" s="43">
        <f>I1</f>
        <v>6</v>
      </c>
      <c r="J27" s="43">
        <f>J1</f>
        <v>7</v>
      </c>
      <c r="K27" s="43">
        <f>K1</f>
        <v>8</v>
      </c>
      <c r="L27" s="43"/>
    </row>
    <row r="28" spans="1:28" ht="33.75" x14ac:dyDescent="0.25">
      <c r="C28" s="16"/>
      <c r="D28" s="17" t="s">
        <v>30</v>
      </c>
      <c r="E28" s="44" t="s">
        <v>33</v>
      </c>
      <c r="F28" s="8" t="s">
        <v>5</v>
      </c>
      <c r="G28" s="45" t="str">
        <f>IF(buhg_flag="да",IF(dateBuhg="","Не указана",dateBuhg),"Не осуществлялась")</f>
        <v>28.03.2019</v>
      </c>
      <c r="H28" s="45" t="str">
        <f>IF(buhg_flag="да",IF(dateBuhg="","Не указана",dateBuhg),"Не осуществлялась")</f>
        <v>28.03.2019</v>
      </c>
      <c r="I28" s="45" t="str">
        <f>IF(buhg_flag="да",IF(dateBuhg="","Не указана",dateBuhg),"Не осуществлялась")</f>
        <v>28.03.2019</v>
      </c>
      <c r="J28" s="45" t="str">
        <f>IF(buhg_flag="да",IF(dateBuhg="","Не указана",dateBuhg),"Не осуществлялась")</f>
        <v>28.03.2019</v>
      </c>
      <c r="K28" s="45" t="str">
        <f>IF(buhg_flag="да",IF(dateBuhg="","Не указана",dateBuhg),"Не осуществлялась")</f>
        <v>28.03.2019</v>
      </c>
      <c r="L28" s="19" t="s">
        <v>34</v>
      </c>
      <c r="M28" s="11"/>
    </row>
    <row r="29" spans="1:28" ht="22.5" x14ac:dyDescent="0.25">
      <c r="C29" s="16"/>
      <c r="D29" s="17" t="s">
        <v>31</v>
      </c>
      <c r="E29" s="44" t="s">
        <v>35</v>
      </c>
      <c r="F29" s="8" t="s">
        <v>0</v>
      </c>
      <c r="G29" s="46">
        <v>995844.5</v>
      </c>
      <c r="H29" s="46">
        <v>531441.07999999996</v>
      </c>
      <c r="I29" s="46">
        <v>678916.44</v>
      </c>
      <c r="J29" s="46">
        <v>546137.11</v>
      </c>
      <c r="K29" s="46">
        <v>16294.95</v>
      </c>
      <c r="L29" s="19" t="s">
        <v>36</v>
      </c>
      <c r="M29" s="11"/>
    </row>
    <row r="30" spans="1:28" ht="22.5" x14ac:dyDescent="0.25">
      <c r="C30" s="16"/>
      <c r="D30" s="17" t="s">
        <v>32</v>
      </c>
      <c r="E30" s="44" t="s">
        <v>37</v>
      </c>
      <c r="F30" s="8" t="s">
        <v>0</v>
      </c>
      <c r="G30" s="47">
        <f>SUM(G31:G32,G51,G54:G62,G65,G68,G72)</f>
        <v>928923.86465330014</v>
      </c>
      <c r="H30" s="47">
        <f>SUM(H31:H32,H51,H54:H62,H65,H68,H72)</f>
        <v>552488.28320800001</v>
      </c>
      <c r="I30" s="47">
        <f>SUM(I31:I32,I51,I54:I62,I65,I68,I72)</f>
        <v>739048.53375660011</v>
      </c>
      <c r="J30" s="47">
        <f>SUM(J31:J32,J51,J54:J62,J65,J68,J72)</f>
        <v>498666.82525980001</v>
      </c>
      <c r="K30" s="47">
        <f>SUM(K31:K32,K51,K54:K62,K65,K68,K72)</f>
        <v>19157.407549599997</v>
      </c>
      <c r="L30" s="19" t="s">
        <v>38</v>
      </c>
      <c r="M30" s="11"/>
    </row>
    <row r="31" spans="1:28" ht="22.5" x14ac:dyDescent="0.25">
      <c r="C31" s="16"/>
      <c r="D31" s="17" t="s">
        <v>39</v>
      </c>
      <c r="E31" s="48" t="s">
        <v>40</v>
      </c>
      <c r="F31" s="8" t="s">
        <v>0</v>
      </c>
      <c r="G31" s="46">
        <f>27431.99+44509.46</f>
        <v>71941.45</v>
      </c>
      <c r="H31" s="46">
        <f>8.54+317.36+849.69</f>
        <v>1175.5900000000001</v>
      </c>
      <c r="I31" s="46">
        <v>0</v>
      </c>
      <c r="J31" s="46">
        <v>0</v>
      </c>
      <c r="K31" s="46">
        <v>0</v>
      </c>
      <c r="L31" s="19"/>
      <c r="M31" s="11"/>
    </row>
    <row r="32" spans="1:28" ht="18.75" x14ac:dyDescent="0.25">
      <c r="C32" s="16"/>
      <c r="D32" s="17" t="s">
        <v>41</v>
      </c>
      <c r="E32" s="48" t="s">
        <v>42</v>
      </c>
      <c r="F32" s="8" t="s">
        <v>0</v>
      </c>
      <c r="G32" s="47">
        <f>SUMIF($E33:$E50,$E7,G33:G50)</f>
        <v>377649.19465330004</v>
      </c>
      <c r="H32" s="47">
        <f>SUMIF($E33:$E50,$E7,H33:H50)</f>
        <v>230361.56320800001</v>
      </c>
      <c r="I32" s="47">
        <f>SUMIF($E33:$E50,$E7,I33:I50)</f>
        <v>288143.11375660001</v>
      </c>
      <c r="J32" s="47">
        <f>SUMIF($E33:$E50,$E7,J33:J50)</f>
        <v>212424.86525980002</v>
      </c>
      <c r="K32" s="47">
        <f>SUMIF($E33:$E50,$E7,K33:K50)</f>
        <v>5467.5575496000001</v>
      </c>
      <c r="L32" s="19" t="s">
        <v>43</v>
      </c>
      <c r="M32" s="11"/>
    </row>
    <row r="33" spans="1:33" s="58" customFormat="1" ht="5.25" hidden="1" x14ac:dyDescent="0.25">
      <c r="A33" s="49" t="s">
        <v>44</v>
      </c>
      <c r="B33" s="4"/>
      <c r="C33" s="50"/>
      <c r="D33" s="51"/>
      <c r="E33" s="52"/>
      <c r="F33" s="53"/>
      <c r="G33" s="54"/>
      <c r="H33" s="54"/>
      <c r="I33" s="54"/>
      <c r="J33" s="54"/>
      <c r="K33" s="54"/>
      <c r="L33" s="55"/>
      <c r="M33" s="4"/>
      <c r="N33" s="4"/>
      <c r="O33" s="4"/>
      <c r="P33" s="4"/>
      <c r="Q33" s="4"/>
      <c r="R33" s="4"/>
      <c r="S33" s="4"/>
      <c r="T33" s="4"/>
      <c r="U33" s="4"/>
      <c r="V33" s="4"/>
      <c r="W33" s="56"/>
      <c r="X33" s="4"/>
      <c r="Y33" s="4"/>
      <c r="Z33" s="4"/>
      <c r="AA33" s="4"/>
      <c r="AB33" s="4"/>
      <c r="AC33" s="57"/>
      <c r="AD33" s="57"/>
      <c r="AE33" s="57"/>
      <c r="AF33" s="57"/>
      <c r="AG33" s="57"/>
    </row>
    <row r="34" spans="1:33" s="58" customFormat="1" ht="5.25" hidden="1" x14ac:dyDescent="0.25">
      <c r="A34" s="49"/>
      <c r="B34" s="4"/>
      <c r="C34" s="50"/>
      <c r="D34" s="59"/>
      <c r="E34" s="60"/>
      <c r="F34" s="53"/>
      <c r="G34" s="61"/>
      <c r="H34" s="61"/>
      <c r="I34" s="61"/>
      <c r="J34" s="61"/>
      <c r="K34" s="61"/>
      <c r="L34" s="55"/>
      <c r="M34" s="4"/>
      <c r="N34" s="4"/>
      <c r="O34" s="4"/>
      <c r="P34" s="4"/>
      <c r="Q34" s="4"/>
      <c r="R34" s="4"/>
      <c r="S34" s="4"/>
      <c r="T34" s="4"/>
      <c r="U34" s="4"/>
      <c r="V34" s="4"/>
      <c r="W34" s="56"/>
      <c r="X34" s="4"/>
      <c r="Y34" s="4"/>
      <c r="Z34" s="4"/>
      <c r="AA34" s="4"/>
      <c r="AB34" s="4"/>
      <c r="AC34" s="57"/>
      <c r="AD34" s="57"/>
      <c r="AE34" s="57"/>
      <c r="AF34" s="57"/>
      <c r="AG34" s="57"/>
    </row>
    <row r="35" spans="1:33" s="58" customFormat="1" ht="5.25" hidden="1" x14ac:dyDescent="0.25">
      <c r="A35" s="49"/>
      <c r="B35" s="4"/>
      <c r="C35" s="50"/>
      <c r="D35" s="59"/>
      <c r="E35" s="60"/>
      <c r="F35" s="53"/>
      <c r="G35" s="61"/>
      <c r="H35" s="61"/>
      <c r="I35" s="61"/>
      <c r="J35" s="61"/>
      <c r="K35" s="61"/>
      <c r="L35" s="55"/>
      <c r="M35" s="4"/>
      <c r="N35" s="4"/>
      <c r="O35" s="4"/>
      <c r="P35" s="4"/>
      <c r="Q35" s="4"/>
      <c r="R35" s="4"/>
      <c r="S35" s="4"/>
      <c r="T35" s="4"/>
      <c r="U35" s="4"/>
      <c r="V35" s="4"/>
      <c r="W35" s="56"/>
      <c r="X35" s="4"/>
      <c r="Y35" s="4"/>
      <c r="Z35" s="4"/>
      <c r="AA35" s="4"/>
      <c r="AB35" s="4"/>
      <c r="AC35" s="57"/>
      <c r="AD35" s="57"/>
      <c r="AE35" s="57"/>
      <c r="AF35" s="57"/>
      <c r="AG35" s="57"/>
    </row>
    <row r="36" spans="1:33" s="58" customFormat="1" ht="5.25" hidden="1" x14ac:dyDescent="0.25">
      <c r="A36" s="49"/>
      <c r="B36" s="4"/>
      <c r="C36" s="50"/>
      <c r="D36" s="59"/>
      <c r="E36" s="60"/>
      <c r="F36" s="53"/>
      <c r="G36" s="61"/>
      <c r="H36" s="61"/>
      <c r="I36" s="61"/>
      <c r="J36" s="61"/>
      <c r="K36" s="61"/>
      <c r="L36" s="55"/>
      <c r="M36" s="4"/>
      <c r="N36" s="4"/>
      <c r="O36" s="4"/>
      <c r="P36" s="4"/>
      <c r="Q36" s="4"/>
      <c r="R36" s="4"/>
      <c r="S36" s="4"/>
      <c r="T36" s="4"/>
      <c r="U36" s="4"/>
      <c r="V36" s="4"/>
      <c r="W36" s="56"/>
      <c r="X36" s="4"/>
      <c r="Y36" s="4"/>
      <c r="Z36" s="4"/>
      <c r="AA36" s="4"/>
      <c r="AB36" s="4"/>
      <c r="AC36" s="57"/>
      <c r="AD36" s="57"/>
      <c r="AE36" s="57"/>
      <c r="AF36" s="57"/>
      <c r="AG36" s="57"/>
    </row>
    <row r="37" spans="1:33" s="58" customFormat="1" ht="5.25" hidden="1" x14ac:dyDescent="0.25">
      <c r="A37" s="49"/>
      <c r="B37" s="4"/>
      <c r="C37" s="50"/>
      <c r="D37" s="59"/>
      <c r="E37" s="60"/>
      <c r="F37" s="53"/>
      <c r="G37" s="54"/>
      <c r="H37" s="54"/>
      <c r="I37" s="54"/>
      <c r="J37" s="54"/>
      <c r="K37" s="54"/>
      <c r="L37" s="55"/>
      <c r="M37" s="4"/>
      <c r="N37" s="4"/>
      <c r="O37" s="4"/>
      <c r="P37" s="4"/>
      <c r="Q37" s="4"/>
      <c r="R37" s="4"/>
      <c r="S37" s="4"/>
      <c r="T37" s="4"/>
      <c r="U37" s="4"/>
      <c r="V37" s="4"/>
      <c r="W37" s="56"/>
      <c r="X37" s="4"/>
      <c r="Y37" s="4"/>
      <c r="Z37" s="4"/>
      <c r="AA37" s="4"/>
      <c r="AB37" s="4"/>
      <c r="AC37" s="57"/>
      <c r="AD37" s="57"/>
      <c r="AE37" s="57"/>
      <c r="AF37" s="57"/>
      <c r="AG37" s="57"/>
    </row>
    <row r="38" spans="1:33" ht="22.5" x14ac:dyDescent="0.25">
      <c r="A38" s="20" t="s">
        <v>45</v>
      </c>
      <c r="B38" s="4" t="s">
        <v>4</v>
      </c>
      <c r="C38" s="62" t="s">
        <v>46</v>
      </c>
      <c r="D38" s="21" t="str">
        <f>A38</f>
        <v>3.2.1</v>
      </c>
      <c r="E38" s="22" t="s">
        <v>47</v>
      </c>
      <c r="F38" s="8" t="s">
        <v>5</v>
      </c>
      <c r="G38" s="8" t="s">
        <v>5</v>
      </c>
      <c r="H38" s="8" t="s">
        <v>5</v>
      </c>
      <c r="I38" s="8" t="s">
        <v>5</v>
      </c>
      <c r="J38" s="8" t="s">
        <v>5</v>
      </c>
      <c r="K38" s="8" t="s">
        <v>5</v>
      </c>
      <c r="L38" s="19" t="s">
        <v>6</v>
      </c>
      <c r="M38" s="11"/>
    </row>
    <row r="39" spans="1:33" s="2" customFormat="1" ht="11.25" hidden="1" x14ac:dyDescent="0.25">
      <c r="A39" s="20"/>
      <c r="C39" s="23" t="s">
        <v>48</v>
      </c>
      <c r="D39" s="24"/>
      <c r="E39" s="25" t="s">
        <v>7</v>
      </c>
      <c r="F39" s="26"/>
      <c r="G39" s="26">
        <f>G40*G41+G42</f>
        <v>376078.83752370003</v>
      </c>
      <c r="H39" s="26">
        <f>H40*H41+H42</f>
        <v>230361.56320800001</v>
      </c>
      <c r="I39" s="26">
        <f>I40*I41+I42</f>
        <v>270900.97522180004</v>
      </c>
      <c r="J39" s="26">
        <f>J40*J41+J42</f>
        <v>211394.11609680002</v>
      </c>
      <c r="K39" s="26">
        <f>K40*K41+K42</f>
        <v>5467.5575496000001</v>
      </c>
      <c r="L39" s="27"/>
      <c r="M39" s="4"/>
      <c r="O39" s="4"/>
      <c r="T39" s="4"/>
    </row>
    <row r="40" spans="1:33" ht="22.5" x14ac:dyDescent="0.25">
      <c r="A40" s="20"/>
      <c r="C40" s="16" t="s">
        <v>48</v>
      </c>
      <c r="D40" s="21" t="str">
        <f>A38&amp;".1"</f>
        <v>3.2.1.1</v>
      </c>
      <c r="E40" s="28" t="s">
        <v>8</v>
      </c>
      <c r="F40" s="29" t="s">
        <v>49</v>
      </c>
      <c r="G40" s="9">
        <v>72261.570000000007</v>
      </c>
      <c r="H40" s="9">
        <v>44625.120000000003</v>
      </c>
      <c r="I40" s="9">
        <v>52089.73</v>
      </c>
      <c r="J40" s="9">
        <v>41062.71</v>
      </c>
      <c r="K40" s="9">
        <v>1030.79</v>
      </c>
      <c r="L40" s="19" t="s">
        <v>9</v>
      </c>
      <c r="M40" s="11"/>
    </row>
    <row r="41" spans="1:33" ht="18.75" x14ac:dyDescent="0.25">
      <c r="A41" s="20"/>
      <c r="C41" s="16" t="s">
        <v>48</v>
      </c>
      <c r="D41" s="21" t="str">
        <f>A38&amp;".2"</f>
        <v>3.2.1.2</v>
      </c>
      <c r="E41" s="28" t="s">
        <v>10</v>
      </c>
      <c r="F41" s="8" t="s">
        <v>0</v>
      </c>
      <c r="G41" s="9">
        <v>5.2044100000000002</v>
      </c>
      <c r="H41" s="9">
        <v>5.1621499999999996</v>
      </c>
      <c r="I41" s="9">
        <v>5.2006600000000001</v>
      </c>
      <c r="J41" s="9">
        <v>5.1480800000000002</v>
      </c>
      <c r="K41" s="9">
        <v>5.3042400000000001</v>
      </c>
      <c r="L41" s="19"/>
      <c r="M41" s="11"/>
    </row>
    <row r="42" spans="1:33" ht="18.75" x14ac:dyDescent="0.25">
      <c r="A42" s="20"/>
      <c r="C42" s="16" t="s">
        <v>48</v>
      </c>
      <c r="D42" s="21" t="str">
        <f>A38&amp;".3"</f>
        <v>3.2.1.3</v>
      </c>
      <c r="E42" s="28" t="s">
        <v>11</v>
      </c>
      <c r="F42" s="8" t="s">
        <v>0</v>
      </c>
      <c r="G42" s="9"/>
      <c r="H42" s="9"/>
      <c r="I42" s="9"/>
      <c r="J42" s="9"/>
      <c r="K42" s="9"/>
      <c r="L42" s="19"/>
      <c r="M42" s="11"/>
    </row>
    <row r="43" spans="1:33" ht="18.75" x14ac:dyDescent="0.25">
      <c r="A43" s="20"/>
      <c r="C43" s="16" t="s">
        <v>48</v>
      </c>
      <c r="D43" s="21" t="str">
        <f>A38&amp;".4"</f>
        <v>3.2.1.4</v>
      </c>
      <c r="E43" s="28" t="s">
        <v>12</v>
      </c>
      <c r="F43" s="8" t="s">
        <v>5</v>
      </c>
      <c r="G43" s="30"/>
      <c r="H43" s="30"/>
      <c r="I43" s="30"/>
      <c r="J43" s="30"/>
      <c r="K43" s="30"/>
      <c r="L43" s="19"/>
      <c r="M43" s="11"/>
    </row>
    <row r="44" spans="1:33" ht="22.5" x14ac:dyDescent="0.25">
      <c r="A44" s="20" t="s">
        <v>50</v>
      </c>
      <c r="B44" s="4" t="s">
        <v>4</v>
      </c>
      <c r="C44" s="62" t="s">
        <v>46</v>
      </c>
      <c r="D44" s="21" t="str">
        <f>A44</f>
        <v>3.2.2</v>
      </c>
      <c r="E44" s="22" t="s">
        <v>51</v>
      </c>
      <c r="F44" s="8" t="s">
        <v>5</v>
      </c>
      <c r="G44" s="8" t="s">
        <v>5</v>
      </c>
      <c r="H44" s="8" t="s">
        <v>5</v>
      </c>
      <c r="I44" s="8" t="s">
        <v>5</v>
      </c>
      <c r="J44" s="8" t="s">
        <v>5</v>
      </c>
      <c r="K44" s="8" t="s">
        <v>5</v>
      </c>
      <c r="L44" s="19" t="s">
        <v>6</v>
      </c>
      <c r="M44" s="11"/>
    </row>
    <row r="45" spans="1:33" s="2" customFormat="1" ht="11.25" hidden="1" x14ac:dyDescent="0.25">
      <c r="A45" s="20"/>
      <c r="C45" s="23" t="s">
        <v>48</v>
      </c>
      <c r="D45" s="24"/>
      <c r="E45" s="25" t="s">
        <v>7</v>
      </c>
      <c r="F45" s="26"/>
      <c r="G45" s="26">
        <f>G46*G47+G48</f>
        <v>1570.3571296</v>
      </c>
      <c r="H45" s="26">
        <f>H46*H47+H48</f>
        <v>0</v>
      </c>
      <c r="I45" s="26">
        <f>I46*I47+I48</f>
        <v>17242.1385348</v>
      </c>
      <c r="J45" s="26">
        <f>J46*J47+J48</f>
        <v>1030.7491630000002</v>
      </c>
      <c r="K45" s="26">
        <f>K46*K47+K48</f>
        <v>0</v>
      </c>
      <c r="L45" s="27"/>
      <c r="M45" s="4"/>
      <c r="O45" s="4"/>
      <c r="T45" s="4"/>
    </row>
    <row r="46" spans="1:33" ht="22.5" x14ac:dyDescent="0.25">
      <c r="A46" s="20"/>
      <c r="C46" s="16" t="s">
        <v>48</v>
      </c>
      <c r="D46" s="21" t="str">
        <f>A44&amp;".1"</f>
        <v>3.2.2.1</v>
      </c>
      <c r="E46" s="28" t="s">
        <v>8</v>
      </c>
      <c r="F46" s="29" t="s">
        <v>52</v>
      </c>
      <c r="G46" s="9">
        <v>326.06</v>
      </c>
      <c r="H46" s="9"/>
      <c r="I46" s="9">
        <v>3444.04</v>
      </c>
      <c r="J46" s="9">
        <v>203.9</v>
      </c>
      <c r="K46" s="9"/>
      <c r="L46" s="19" t="s">
        <v>9</v>
      </c>
      <c r="M46" s="11"/>
    </row>
    <row r="47" spans="1:33" ht="18.75" x14ac:dyDescent="0.25">
      <c r="A47" s="20"/>
      <c r="C47" s="16" t="s">
        <v>48</v>
      </c>
      <c r="D47" s="21" t="str">
        <f>A44&amp;".2"</f>
        <v>3.2.2.2</v>
      </c>
      <c r="E47" s="28" t="s">
        <v>10</v>
      </c>
      <c r="F47" s="8" t="s">
        <v>0</v>
      </c>
      <c r="G47" s="9">
        <v>4.81616</v>
      </c>
      <c r="H47" s="9"/>
      <c r="I47" s="9">
        <v>5.0063700000000004</v>
      </c>
      <c r="J47" s="9">
        <v>5.0551700000000004</v>
      </c>
      <c r="K47" s="9"/>
      <c r="L47" s="19"/>
      <c r="M47" s="11"/>
    </row>
    <row r="48" spans="1:33" ht="18.75" x14ac:dyDescent="0.25">
      <c r="A48" s="20"/>
      <c r="C48" s="16" t="s">
        <v>48</v>
      </c>
      <c r="D48" s="21" t="str">
        <f>A44&amp;".3"</f>
        <v>3.2.2.3</v>
      </c>
      <c r="E48" s="28" t="s">
        <v>11</v>
      </c>
      <c r="F48" s="8" t="s">
        <v>0</v>
      </c>
      <c r="G48" s="9"/>
      <c r="H48" s="9"/>
      <c r="I48" s="9"/>
      <c r="J48" s="9"/>
      <c r="K48" s="9"/>
      <c r="L48" s="19"/>
      <c r="M48" s="11"/>
    </row>
    <row r="49" spans="1:33" ht="18.75" x14ac:dyDescent="0.25">
      <c r="A49" s="20"/>
      <c r="C49" s="16" t="s">
        <v>48</v>
      </c>
      <c r="D49" s="21" t="str">
        <f>A44&amp;".4"</f>
        <v>3.2.2.4</v>
      </c>
      <c r="E49" s="28" t="s">
        <v>12</v>
      </c>
      <c r="F49" s="8" t="s">
        <v>5</v>
      </c>
      <c r="G49" s="30"/>
      <c r="H49" s="30"/>
      <c r="I49" s="30"/>
      <c r="J49" s="30"/>
      <c r="K49" s="30"/>
      <c r="L49" s="19"/>
      <c r="M49" s="11"/>
    </row>
    <row r="50" spans="1:33" s="2" customFormat="1" ht="18" customHeight="1" x14ac:dyDescent="0.25">
      <c r="A50" s="1"/>
      <c r="C50" s="63"/>
      <c r="D50" s="64"/>
      <c r="E50" s="65" t="s">
        <v>53</v>
      </c>
      <c r="F50" s="66"/>
      <c r="G50" s="67"/>
      <c r="H50" s="67"/>
      <c r="I50" s="67"/>
      <c r="J50" s="67"/>
      <c r="K50" s="67"/>
      <c r="L50" s="68"/>
      <c r="M50" s="11"/>
      <c r="O50" s="4"/>
      <c r="T50" s="4"/>
      <c r="W50" s="12"/>
      <c r="AC50" s="13"/>
      <c r="AD50" s="13"/>
      <c r="AE50" s="13"/>
      <c r="AF50" s="13"/>
      <c r="AG50" s="13"/>
    </row>
    <row r="51" spans="1:33" s="2" customFormat="1" ht="22.5" x14ac:dyDescent="0.25">
      <c r="A51" s="1"/>
      <c r="C51" s="69"/>
      <c r="D51" s="17" t="s">
        <v>54</v>
      </c>
      <c r="E51" s="48" t="s">
        <v>55</v>
      </c>
      <c r="F51" s="8" t="s">
        <v>0</v>
      </c>
      <c r="G51" s="46">
        <v>97200.2</v>
      </c>
      <c r="H51" s="46">
        <v>52308.5</v>
      </c>
      <c r="I51" s="46">
        <v>60927.45</v>
      </c>
      <c r="J51" s="46">
        <v>50173.32</v>
      </c>
      <c r="K51" s="46">
        <v>914.9</v>
      </c>
      <c r="L51" s="19"/>
      <c r="M51" s="11"/>
      <c r="O51" s="4"/>
      <c r="T51" s="4"/>
      <c r="W51" s="12"/>
      <c r="AC51" s="13"/>
      <c r="AD51" s="13"/>
      <c r="AE51" s="13"/>
      <c r="AF51" s="13"/>
      <c r="AG51" s="13"/>
    </row>
    <row r="52" spans="1:33" s="2" customFormat="1" ht="18.75" x14ac:dyDescent="0.25">
      <c r="A52" s="1"/>
      <c r="C52" s="70"/>
      <c r="D52" s="17" t="s">
        <v>56</v>
      </c>
      <c r="E52" s="71" t="s">
        <v>57</v>
      </c>
      <c r="F52" s="8" t="s">
        <v>58</v>
      </c>
      <c r="G52" s="46">
        <f>G51/G53</f>
        <v>6.2822778018820546</v>
      </c>
      <c r="H52" s="46">
        <f>H51/H53</f>
        <v>5.2473897725631193</v>
      </c>
      <c r="I52" s="46">
        <f>I51/I53</f>
        <v>5.1261055389244863</v>
      </c>
      <c r="J52" s="46">
        <f>J51/J53</f>
        <v>4.6543944242244786</v>
      </c>
      <c r="K52" s="46">
        <v>6.0053000000000001</v>
      </c>
      <c r="L52" s="19"/>
      <c r="M52" s="11"/>
      <c r="O52" s="4"/>
      <c r="T52" s="4"/>
      <c r="W52" s="12"/>
      <c r="AC52" s="13"/>
      <c r="AD52" s="13"/>
      <c r="AE52" s="13"/>
      <c r="AF52" s="13"/>
      <c r="AG52" s="13"/>
    </row>
    <row r="53" spans="1:33" s="2" customFormat="1" ht="18.75" x14ac:dyDescent="0.25">
      <c r="A53" s="1"/>
      <c r="C53" s="16"/>
      <c r="D53" s="17" t="s">
        <v>59</v>
      </c>
      <c r="E53" s="71" t="s">
        <v>60</v>
      </c>
      <c r="F53" s="8" t="s">
        <v>61</v>
      </c>
      <c r="G53" s="72">
        <v>15472.127</v>
      </c>
      <c r="H53" s="72">
        <v>9968.48</v>
      </c>
      <c r="I53" s="72">
        <v>11885.718999999999</v>
      </c>
      <c r="J53" s="72">
        <v>10779.773999999999</v>
      </c>
      <c r="K53" s="72">
        <v>152.34800000000001</v>
      </c>
      <c r="L53" s="19"/>
      <c r="M53" s="11"/>
      <c r="O53" s="4"/>
      <c r="T53" s="4"/>
      <c r="W53" s="12"/>
      <c r="AC53" s="13"/>
      <c r="AD53" s="13"/>
      <c r="AE53" s="13"/>
      <c r="AF53" s="13"/>
      <c r="AG53" s="13"/>
    </row>
    <row r="54" spans="1:33" s="2" customFormat="1" ht="22.5" x14ac:dyDescent="0.25">
      <c r="A54" s="1"/>
      <c r="C54" s="16"/>
      <c r="D54" s="17" t="s">
        <v>62</v>
      </c>
      <c r="E54" s="48" t="s">
        <v>63</v>
      </c>
      <c r="F54" s="8" t="s">
        <v>0</v>
      </c>
      <c r="G54" s="46">
        <f>3076.21+438.31</f>
        <v>3514.52</v>
      </c>
      <c r="H54" s="46">
        <f>6280.54+110.55</f>
        <v>6391.09</v>
      </c>
      <c r="I54" s="46">
        <f>1336.69+102.25</f>
        <v>1438.94</v>
      </c>
      <c r="J54" s="46">
        <f>4420.87+64.88</f>
        <v>4485.75</v>
      </c>
      <c r="K54" s="46">
        <f>15.45+22.56</f>
        <v>38.01</v>
      </c>
      <c r="L54" s="19"/>
      <c r="M54" s="11"/>
      <c r="O54" s="4"/>
      <c r="T54" s="4"/>
      <c r="W54" s="12"/>
      <c r="AC54" s="13"/>
      <c r="AD54" s="13"/>
      <c r="AE54" s="13"/>
      <c r="AF54" s="13"/>
      <c r="AG54" s="13"/>
    </row>
    <row r="55" spans="1:33" s="2" customFormat="1" ht="22.5" x14ac:dyDescent="0.25">
      <c r="A55" s="1"/>
      <c r="C55" s="16"/>
      <c r="D55" s="17" t="s">
        <v>64</v>
      </c>
      <c r="E55" s="48" t="s">
        <v>65</v>
      </c>
      <c r="F55" s="8" t="s">
        <v>0</v>
      </c>
      <c r="G55" s="46">
        <v>1678.98</v>
      </c>
      <c r="H55" s="46">
        <v>892.63</v>
      </c>
      <c r="I55" s="46">
        <v>717.93</v>
      </c>
      <c r="J55" s="46">
        <v>740.6</v>
      </c>
      <c r="K55" s="46">
        <v>6.34</v>
      </c>
      <c r="L55" s="19"/>
      <c r="M55" s="11"/>
      <c r="O55" s="73"/>
      <c r="P55" s="3"/>
      <c r="Q55" s="3"/>
      <c r="T55" s="4"/>
      <c r="W55" s="12"/>
      <c r="AC55" s="13"/>
      <c r="AD55" s="13"/>
      <c r="AE55" s="13"/>
      <c r="AF55" s="13"/>
      <c r="AG55" s="13"/>
    </row>
    <row r="56" spans="1:33" s="2" customFormat="1" ht="22.5" x14ac:dyDescent="0.25">
      <c r="A56" s="1"/>
      <c r="C56" s="70"/>
      <c r="D56" s="17" t="s">
        <v>66</v>
      </c>
      <c r="E56" s="48" t="s">
        <v>67</v>
      </c>
      <c r="F56" s="8" t="s">
        <v>0</v>
      </c>
      <c r="G56" s="46">
        <f>68027.17+39105.63</f>
        <v>107132.79999999999</v>
      </c>
      <c r="H56" s="46">
        <f>55486.42+15347.1</f>
        <v>70833.52</v>
      </c>
      <c r="I56" s="46">
        <f>92033.98+22620.81</f>
        <v>114654.79</v>
      </c>
      <c r="J56" s="46">
        <f>51390.3+16041.98</f>
        <v>67432.28</v>
      </c>
      <c r="K56" s="46">
        <f>3770.42+857.88</f>
        <v>4628.3</v>
      </c>
      <c r="L56" s="19"/>
      <c r="M56" s="11"/>
      <c r="O56" s="4"/>
      <c r="T56" s="4"/>
      <c r="W56" s="12"/>
      <c r="AC56" s="13"/>
      <c r="AD56" s="13"/>
      <c r="AE56" s="13"/>
      <c r="AF56" s="13"/>
      <c r="AG56" s="13"/>
    </row>
    <row r="57" spans="1:33" s="2" customFormat="1" ht="22.5" x14ac:dyDescent="0.25">
      <c r="A57" s="1"/>
      <c r="C57" s="16"/>
      <c r="D57" s="17" t="s">
        <v>68</v>
      </c>
      <c r="E57" s="48" t="s">
        <v>69</v>
      </c>
      <c r="F57" s="8" t="s">
        <v>0</v>
      </c>
      <c r="G57" s="46">
        <f>20671.2+11816.45</f>
        <v>32487.65</v>
      </c>
      <c r="H57" s="46">
        <f>16832.26+4631.8</f>
        <v>21464.059999999998</v>
      </c>
      <c r="I57" s="46">
        <f>27999.84+6831.58</f>
        <v>34831.42</v>
      </c>
      <c r="J57" s="46">
        <f>15594.17+4839.23</f>
        <v>20433.400000000001</v>
      </c>
      <c r="K57" s="46">
        <f>1141.65+257.99</f>
        <v>1399.64</v>
      </c>
      <c r="L57" s="19"/>
      <c r="M57" s="11"/>
      <c r="O57" s="4"/>
      <c r="T57" s="4"/>
      <c r="W57" s="12"/>
      <c r="AC57" s="13"/>
      <c r="AD57" s="13"/>
      <c r="AE57" s="13"/>
      <c r="AF57" s="13"/>
      <c r="AG57" s="13"/>
    </row>
    <row r="58" spans="1:33" s="2" customFormat="1" ht="22.5" x14ac:dyDescent="0.25">
      <c r="A58" s="1"/>
      <c r="C58" s="70"/>
      <c r="D58" s="17" t="s">
        <v>70</v>
      </c>
      <c r="E58" s="48" t="s">
        <v>71</v>
      </c>
      <c r="F58" s="8" t="s">
        <v>0</v>
      </c>
      <c r="G58" s="46">
        <f>25450.07+15308.26</f>
        <v>40758.33</v>
      </c>
      <c r="H58" s="46">
        <f>20679.16+10566.22</f>
        <v>31245.379999999997</v>
      </c>
      <c r="I58" s="46">
        <f>26706.98+16321.88</f>
        <v>43028.86</v>
      </c>
      <c r="J58" s="46">
        <f>18178.4+9884.76</f>
        <v>28063.160000000003</v>
      </c>
      <c r="K58" s="46">
        <f>1037.22+654.15</f>
        <v>1691.37</v>
      </c>
      <c r="L58" s="19"/>
      <c r="M58" s="11"/>
      <c r="O58" s="4"/>
      <c r="T58" s="4"/>
      <c r="W58" s="12"/>
      <c r="AC58" s="13"/>
      <c r="AD58" s="13"/>
      <c r="AE58" s="13"/>
      <c r="AF58" s="13"/>
      <c r="AG58" s="13"/>
    </row>
    <row r="59" spans="1:33" s="2" customFormat="1" ht="22.5" x14ac:dyDescent="0.25">
      <c r="A59" s="1"/>
      <c r="C59" s="16"/>
      <c r="D59" s="17" t="s">
        <v>72</v>
      </c>
      <c r="E59" s="48" t="s">
        <v>73</v>
      </c>
      <c r="F59" s="8" t="s">
        <v>0</v>
      </c>
      <c r="G59" s="46">
        <f>7469.8+4025.59</f>
        <v>11495.39</v>
      </c>
      <c r="H59" s="46">
        <f>6086.01+2778.59</f>
        <v>8864.6</v>
      </c>
      <c r="I59" s="46">
        <f>7911.02+4292.15</f>
        <v>12203.17</v>
      </c>
      <c r="J59" s="46">
        <f>5375.99+2599.38</f>
        <v>7975.37</v>
      </c>
      <c r="K59" s="46">
        <f>280.81+172.02</f>
        <v>452.83000000000004</v>
      </c>
      <c r="L59" s="19"/>
      <c r="M59" s="11"/>
      <c r="O59" s="4"/>
      <c r="T59" s="4"/>
      <c r="W59" s="12"/>
      <c r="AC59" s="13"/>
      <c r="AD59" s="13"/>
      <c r="AE59" s="13"/>
      <c r="AF59" s="13"/>
      <c r="AG59" s="13"/>
    </row>
    <row r="60" spans="1:33" s="2" customFormat="1" ht="22.5" x14ac:dyDescent="0.25">
      <c r="A60" s="1"/>
      <c r="C60" s="16"/>
      <c r="D60" s="17" t="s">
        <v>74</v>
      </c>
      <c r="E60" s="48" t="s">
        <v>75</v>
      </c>
      <c r="F60" s="8" t="s">
        <v>0</v>
      </c>
      <c r="G60" s="46">
        <v>28783.17</v>
      </c>
      <c r="H60" s="46">
        <v>4413.87</v>
      </c>
      <c r="I60" s="46">
        <v>12931.25</v>
      </c>
      <c r="J60" s="46">
        <f>5090.8</f>
        <v>5090.8</v>
      </c>
      <c r="K60" s="46">
        <v>748.39</v>
      </c>
      <c r="L60" s="19"/>
      <c r="M60" s="11"/>
      <c r="O60" s="73"/>
      <c r="P60" s="3"/>
      <c r="Q60" s="3"/>
      <c r="T60" s="4"/>
      <c r="W60" s="12"/>
      <c r="AC60" s="13"/>
      <c r="AD60" s="13"/>
      <c r="AE60" s="13"/>
      <c r="AF60" s="13"/>
      <c r="AG60" s="13"/>
    </row>
    <row r="61" spans="1:33" s="2" customFormat="1" ht="22.5" x14ac:dyDescent="0.25">
      <c r="A61" s="1"/>
      <c r="C61" s="16"/>
      <c r="D61" s="17" t="s">
        <v>76</v>
      </c>
      <c r="E61" s="48" t="s">
        <v>77</v>
      </c>
      <c r="F61" s="8" t="s">
        <v>0</v>
      </c>
      <c r="G61" s="46">
        <v>8360.14</v>
      </c>
      <c r="H61" s="46">
        <v>1934.12</v>
      </c>
      <c r="I61" s="46">
        <v>21203.84</v>
      </c>
      <c r="J61" s="46">
        <f>6524.14</f>
        <v>6524.14</v>
      </c>
      <c r="K61" s="46">
        <v>2.19</v>
      </c>
      <c r="L61" s="19"/>
      <c r="M61" s="11"/>
      <c r="O61" s="73"/>
      <c r="P61" s="3"/>
      <c r="Q61" s="3"/>
      <c r="T61" s="4"/>
      <c r="W61" s="12"/>
      <c r="AC61" s="13"/>
      <c r="AD61" s="13"/>
      <c r="AE61" s="13"/>
      <c r="AF61" s="13"/>
      <c r="AG61" s="13"/>
    </row>
    <row r="62" spans="1:33" s="2" customFormat="1" ht="18.75" x14ac:dyDescent="0.25">
      <c r="A62" s="1"/>
      <c r="C62" s="16"/>
      <c r="D62" s="17" t="s">
        <v>78</v>
      </c>
      <c r="E62" s="48" t="s">
        <v>79</v>
      </c>
      <c r="F62" s="8" t="s">
        <v>0</v>
      </c>
      <c r="G62" s="46">
        <f>71874.6-39105.63-11816.45</f>
        <v>20952.520000000008</v>
      </c>
      <c r="H62" s="46">
        <f>35527.4-15347.1-4631.8</f>
        <v>15548.500000000004</v>
      </c>
      <c r="I62" s="46">
        <f>49243.91-22620.81-6831.58</f>
        <v>19791.520000000004</v>
      </c>
      <c r="J62" s="46">
        <f>33157.24-16041.98-4839.23</f>
        <v>12276.029999999999</v>
      </c>
      <c r="K62" s="46">
        <f>1650.35-857.88-257.99</f>
        <v>534.4799999999999</v>
      </c>
      <c r="L62" s="19" t="s">
        <v>80</v>
      </c>
      <c r="M62" s="11"/>
      <c r="O62" s="4"/>
      <c r="T62" s="4"/>
      <c r="W62" s="12"/>
      <c r="AC62" s="13"/>
      <c r="AD62" s="13"/>
      <c r="AE62" s="13"/>
      <c r="AF62" s="13"/>
      <c r="AG62" s="13"/>
    </row>
    <row r="63" spans="1:33" s="2" customFormat="1" ht="18.75" x14ac:dyDescent="0.25">
      <c r="A63" s="1"/>
      <c r="C63" s="16"/>
      <c r="D63" s="17" t="s">
        <v>81</v>
      </c>
      <c r="E63" s="71" t="s">
        <v>82</v>
      </c>
      <c r="F63" s="8" t="s">
        <v>0</v>
      </c>
      <c r="G63" s="46">
        <v>428.71</v>
      </c>
      <c r="H63" s="46">
        <v>425.57</v>
      </c>
      <c r="I63" s="46">
        <v>2499.62</v>
      </c>
      <c r="J63" s="46">
        <v>185.51</v>
      </c>
      <c r="K63" s="46">
        <v>0.63</v>
      </c>
      <c r="L63" s="19" t="s">
        <v>83</v>
      </c>
      <c r="M63" s="11"/>
      <c r="O63" s="4"/>
      <c r="T63" s="4"/>
      <c r="W63" s="12"/>
      <c r="AC63" s="13"/>
      <c r="AD63" s="13"/>
      <c r="AE63" s="13"/>
      <c r="AF63" s="13"/>
      <c r="AG63" s="13"/>
    </row>
    <row r="64" spans="1:33" s="2" customFormat="1" ht="18.75" x14ac:dyDescent="0.25">
      <c r="A64" s="1"/>
      <c r="C64" s="16"/>
      <c r="D64" s="17" t="s">
        <v>84</v>
      </c>
      <c r="E64" s="71" t="s">
        <v>85</v>
      </c>
      <c r="F64" s="8" t="s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19" t="s">
        <v>86</v>
      </c>
      <c r="M64" s="11"/>
      <c r="O64" s="4"/>
      <c r="T64" s="4"/>
      <c r="W64" s="12"/>
      <c r="AC64" s="13"/>
      <c r="AD64" s="13"/>
      <c r="AE64" s="13"/>
      <c r="AF64" s="13"/>
      <c r="AG64" s="13"/>
    </row>
    <row r="65" spans="1:33" s="2" customFormat="1" ht="18.75" x14ac:dyDescent="0.25">
      <c r="A65" s="1"/>
      <c r="C65" s="16"/>
      <c r="D65" s="17" t="s">
        <v>87</v>
      </c>
      <c r="E65" s="48" t="s">
        <v>88</v>
      </c>
      <c r="F65" s="8" t="s">
        <v>0</v>
      </c>
      <c r="G65" s="46">
        <f>39779.69-25450.07-7469.8+4789.06</f>
        <v>11648.880000000003</v>
      </c>
      <c r="H65" s="46">
        <f>31032.14-20679.16-6086.01+3192.84</f>
        <v>7459.8099999999995</v>
      </c>
      <c r="I65" s="46">
        <f>40733.26-26706.98-7911.02+5483.92</f>
        <v>11599.180000000002</v>
      </c>
      <c r="J65" s="46">
        <f>27096.85-18178.4-5375.99+3018.11</f>
        <v>6560.5699999999979</v>
      </c>
      <c r="K65" s="46">
        <f>1318.03-1037.22-280.81+220.73</f>
        <v>220.72999999999993</v>
      </c>
      <c r="L65" s="19" t="s">
        <v>89</v>
      </c>
      <c r="M65" s="11"/>
      <c r="O65" s="4"/>
      <c r="T65" s="4"/>
      <c r="W65" s="12"/>
      <c r="AC65" s="13"/>
      <c r="AD65" s="13"/>
      <c r="AE65" s="13"/>
      <c r="AF65" s="13"/>
      <c r="AG65" s="13"/>
    </row>
    <row r="66" spans="1:33" s="2" customFormat="1" ht="18.75" x14ac:dyDescent="0.25">
      <c r="A66" s="1"/>
      <c r="C66" s="16"/>
      <c r="D66" s="17" t="s">
        <v>90</v>
      </c>
      <c r="E66" s="71" t="s">
        <v>82</v>
      </c>
      <c r="F66" s="8" t="s">
        <v>0</v>
      </c>
      <c r="G66" s="46">
        <v>130.9</v>
      </c>
      <c r="H66" s="46">
        <v>0</v>
      </c>
      <c r="I66" s="46">
        <v>134.6</v>
      </c>
      <c r="J66" s="46">
        <v>12.4</v>
      </c>
      <c r="K66" s="46">
        <v>0</v>
      </c>
      <c r="L66" s="19" t="s">
        <v>91</v>
      </c>
      <c r="M66" s="11"/>
      <c r="O66" s="4"/>
      <c r="T66" s="4"/>
      <c r="W66" s="12"/>
      <c r="AC66" s="13"/>
      <c r="AD66" s="13"/>
      <c r="AE66" s="13"/>
      <c r="AF66" s="13"/>
      <c r="AG66" s="13"/>
    </row>
    <row r="67" spans="1:33" s="2" customFormat="1" ht="18.75" x14ac:dyDescent="0.25">
      <c r="A67" s="1"/>
      <c r="C67" s="16"/>
      <c r="D67" s="17" t="s">
        <v>92</v>
      </c>
      <c r="E67" s="71" t="s">
        <v>85</v>
      </c>
      <c r="F67" s="8" t="s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19" t="s">
        <v>93</v>
      </c>
      <c r="M67" s="11"/>
      <c r="O67" s="4"/>
      <c r="T67" s="4"/>
      <c r="W67" s="12"/>
      <c r="AC67" s="13"/>
      <c r="AD67" s="13"/>
      <c r="AE67" s="13"/>
      <c r="AF67" s="13"/>
      <c r="AG67" s="13"/>
    </row>
    <row r="68" spans="1:33" s="2" customFormat="1" ht="22.5" x14ac:dyDescent="0.25">
      <c r="A68" s="1"/>
      <c r="C68" s="16"/>
      <c r="D68" s="74" t="s">
        <v>94</v>
      </c>
      <c r="E68" s="48" t="s">
        <v>95</v>
      </c>
      <c r="F68" s="75" t="s">
        <v>0</v>
      </c>
      <c r="G68" s="46">
        <v>49738.57</v>
      </c>
      <c r="H68" s="46">
        <v>39505.65</v>
      </c>
      <c r="I68" s="46">
        <v>38084.29</v>
      </c>
      <c r="J68" s="46">
        <v>21586.639999999999</v>
      </c>
      <c r="K68" s="46">
        <v>870.25</v>
      </c>
      <c r="L68" s="19"/>
      <c r="M68" s="11"/>
      <c r="O68" s="4"/>
      <c r="T68" s="4"/>
      <c r="W68" s="12"/>
      <c r="AC68" s="13"/>
      <c r="AD68" s="13"/>
      <c r="AE68" s="13"/>
      <c r="AF68" s="13"/>
      <c r="AG68" s="13"/>
    </row>
    <row r="69" spans="1:33" s="2" customFormat="1" ht="45" x14ac:dyDescent="0.25">
      <c r="A69" s="1"/>
      <c r="C69" s="16"/>
      <c r="D69" s="76"/>
      <c r="E69" s="71" t="s">
        <v>96</v>
      </c>
      <c r="F69" s="77"/>
      <c r="G69" s="78" t="s">
        <v>97</v>
      </c>
      <c r="H69" s="78" t="s">
        <v>97</v>
      </c>
      <c r="I69" s="78" t="s">
        <v>97</v>
      </c>
      <c r="J69" s="78" t="s">
        <v>97</v>
      </c>
      <c r="K69" s="78" t="s">
        <v>97</v>
      </c>
      <c r="L69" s="19"/>
      <c r="M69" s="11"/>
      <c r="O69" s="4" t="e">
        <f ca="1">nerr(MATCH("есть",List01_flag_index_1,0))</f>
        <v>#NAME?</v>
      </c>
      <c r="T69" s="4"/>
      <c r="W69" s="12"/>
      <c r="AC69" s="13"/>
      <c r="AD69" s="13"/>
      <c r="AE69" s="13"/>
      <c r="AF69" s="13"/>
      <c r="AG69" s="13"/>
    </row>
    <row r="70" spans="1:33" s="4" customFormat="1" ht="5.25" hidden="1" x14ac:dyDescent="0.25">
      <c r="A70" s="79"/>
      <c r="C70" s="50"/>
      <c r="D70" s="80"/>
      <c r="E70" s="81"/>
      <c r="F70" s="82"/>
      <c r="G70" s="61"/>
      <c r="H70" s="61"/>
      <c r="I70" s="61"/>
      <c r="J70" s="61"/>
      <c r="K70" s="61"/>
      <c r="L70" s="55"/>
      <c r="W70" s="56"/>
      <c r="AC70" s="57"/>
      <c r="AD70" s="57"/>
      <c r="AE70" s="57"/>
      <c r="AF70" s="57"/>
      <c r="AG70" s="57"/>
    </row>
    <row r="71" spans="1:33" s="4" customFormat="1" ht="5.25" hidden="1" x14ac:dyDescent="0.25">
      <c r="A71" s="79"/>
      <c r="C71" s="50"/>
      <c r="D71" s="83"/>
      <c r="E71" s="84"/>
      <c r="F71" s="85"/>
      <c r="G71" s="86" t="s">
        <v>97</v>
      </c>
      <c r="H71" s="86" t="s">
        <v>97</v>
      </c>
      <c r="I71" s="86" t="s">
        <v>97</v>
      </c>
      <c r="J71" s="86" t="s">
        <v>97</v>
      </c>
      <c r="K71" s="86" t="s">
        <v>97</v>
      </c>
      <c r="L71" s="55"/>
      <c r="O71" s="4" t="e">
        <f ca="1">nerr(MATCH("есть",List01_flag_index_2,0))</f>
        <v>#NAME?</v>
      </c>
      <c r="W71" s="56"/>
      <c r="AC71" s="57"/>
      <c r="AD71" s="57"/>
      <c r="AE71" s="57"/>
      <c r="AF71" s="57"/>
      <c r="AG71" s="57"/>
    </row>
    <row r="72" spans="1:33" s="2" customFormat="1" ht="22.5" x14ac:dyDescent="0.25">
      <c r="A72" s="1"/>
      <c r="C72" s="16"/>
      <c r="D72" s="87" t="s">
        <v>98</v>
      </c>
      <c r="E72" s="88" t="s">
        <v>99</v>
      </c>
      <c r="F72" s="89" t="s">
        <v>0</v>
      </c>
      <c r="G72" s="90">
        <f>SUM(G73:G78)</f>
        <v>65582.070000000036</v>
      </c>
      <c r="H72" s="90">
        <f>SUM(H73:H78)</f>
        <v>60089.399999999987</v>
      </c>
      <c r="I72" s="90">
        <f>SUM(I73:I78)</f>
        <v>79492.780000000028</v>
      </c>
      <c r="J72" s="90">
        <f>SUM(J73:J78)</f>
        <v>54899.900000000023</v>
      </c>
      <c r="K72" s="90">
        <f>SUM(K73:K78)</f>
        <v>2182.4199999999983</v>
      </c>
      <c r="L72" s="19" t="s">
        <v>100</v>
      </c>
      <c r="M72" s="11"/>
      <c r="O72" s="4"/>
      <c r="T72" s="4"/>
      <c r="W72" s="12"/>
      <c r="AC72" s="13"/>
      <c r="AD72" s="13"/>
      <c r="AE72" s="13"/>
      <c r="AF72" s="13"/>
      <c r="AG72" s="13"/>
    </row>
    <row r="73" spans="1:33" s="2" customFormat="1" ht="18.75" hidden="1" x14ac:dyDescent="0.25">
      <c r="A73" s="1"/>
      <c r="C73" s="16"/>
      <c r="D73" s="6" t="s">
        <v>101</v>
      </c>
      <c r="E73" s="71"/>
      <c r="F73" s="8"/>
      <c r="G73" s="91"/>
      <c r="H73" s="91"/>
      <c r="I73" s="91"/>
      <c r="J73" s="91"/>
      <c r="K73" s="91"/>
      <c r="L73" s="92"/>
      <c r="M73" s="11"/>
      <c r="O73" s="4"/>
      <c r="T73" s="4"/>
      <c r="W73" s="12"/>
      <c r="AC73" s="13"/>
      <c r="AD73" s="13"/>
      <c r="AE73" s="13"/>
      <c r="AF73" s="13"/>
      <c r="AG73" s="13"/>
    </row>
    <row r="74" spans="1:33" s="2" customFormat="1" ht="22.5" x14ac:dyDescent="0.25">
      <c r="A74" s="1"/>
      <c r="C74" s="62" t="s">
        <v>46</v>
      </c>
      <c r="D74" s="6" t="s">
        <v>102</v>
      </c>
      <c r="E74" s="93" t="s">
        <v>103</v>
      </c>
      <c r="F74" s="8" t="s">
        <v>0</v>
      </c>
      <c r="G74" s="9">
        <v>23022.32</v>
      </c>
      <c r="H74" s="9">
        <f>15729.13</f>
        <v>15729.13</v>
      </c>
      <c r="I74" s="9">
        <v>24798.49</v>
      </c>
      <c r="J74" s="9">
        <v>14729.23</v>
      </c>
      <c r="K74" s="9">
        <v>1016</v>
      </c>
      <c r="L74" s="10" t="s">
        <v>1</v>
      </c>
      <c r="M74" s="11"/>
      <c r="O74" s="4"/>
      <c r="T74" s="4"/>
      <c r="W74" s="12"/>
      <c r="AC74" s="13"/>
      <c r="AD74" s="13"/>
      <c r="AE74" s="13"/>
      <c r="AF74" s="13"/>
      <c r="AG74" s="13"/>
    </row>
    <row r="75" spans="1:33" s="2" customFormat="1" ht="22.5" x14ac:dyDescent="0.25">
      <c r="A75" s="1"/>
      <c r="C75" s="62" t="s">
        <v>46</v>
      </c>
      <c r="D75" s="6" t="s">
        <v>104</v>
      </c>
      <c r="E75" s="93" t="s">
        <v>105</v>
      </c>
      <c r="F75" s="8" t="s">
        <v>0</v>
      </c>
      <c r="G75" s="9">
        <f>3620.63+14199.08</f>
        <v>17819.71</v>
      </c>
      <c r="H75" s="9">
        <f>1851.36+30154</f>
        <v>32005.360000000001</v>
      </c>
      <c r="I75" s="9">
        <f>3072.77+29273.92</f>
        <v>32346.69</v>
      </c>
      <c r="J75" s="9">
        <f>1796.22+28249.99</f>
        <v>30046.210000000003</v>
      </c>
      <c r="K75" s="9">
        <f>760.43+174.82</f>
        <v>935.25</v>
      </c>
      <c r="L75" s="10" t="s">
        <v>1</v>
      </c>
      <c r="M75" s="11"/>
      <c r="O75" s="4"/>
      <c r="T75" s="4"/>
      <c r="W75" s="12"/>
      <c r="AC75" s="13"/>
      <c r="AD75" s="13"/>
      <c r="AE75" s="13"/>
      <c r="AF75" s="13"/>
      <c r="AG75" s="13"/>
    </row>
    <row r="76" spans="1:33" s="2" customFormat="1" ht="22.5" x14ac:dyDescent="0.25">
      <c r="A76" s="1"/>
      <c r="C76" s="62" t="s">
        <v>46</v>
      </c>
      <c r="D76" s="6" t="s">
        <v>106</v>
      </c>
      <c r="E76" s="93" t="s">
        <v>107</v>
      </c>
      <c r="F76" s="8" t="s">
        <v>0</v>
      </c>
      <c r="G76" s="9">
        <f>484.34+9340.77+57.95</f>
        <v>9883.0600000000013</v>
      </c>
      <c r="H76" s="9">
        <f>187.06+6290.49+39</f>
        <v>6516.55</v>
      </c>
      <c r="I76" s="9">
        <f>353.37+5160.07+62.51</f>
        <v>5575.95</v>
      </c>
      <c r="J76" s="9">
        <f>457.42+4624.54+37.05</f>
        <v>5119.01</v>
      </c>
      <c r="K76" s="9">
        <f>14.81+60.51+2.43</f>
        <v>77.75</v>
      </c>
      <c r="L76" s="10" t="s">
        <v>1</v>
      </c>
      <c r="M76" s="11"/>
      <c r="O76" s="4"/>
      <c r="T76" s="4"/>
      <c r="W76" s="12"/>
      <c r="AC76" s="13"/>
      <c r="AD76" s="13"/>
      <c r="AE76" s="13"/>
      <c r="AF76" s="13"/>
      <c r="AG76" s="13"/>
    </row>
    <row r="77" spans="1:33" s="2" customFormat="1" ht="22.5" x14ac:dyDescent="0.25">
      <c r="A77" s="1"/>
      <c r="C77" s="62" t="s">
        <v>46</v>
      </c>
      <c r="D77" s="6" t="s">
        <v>108</v>
      </c>
      <c r="E77" s="93" t="s">
        <v>109</v>
      </c>
      <c r="F77" s="8" t="s">
        <v>0</v>
      </c>
      <c r="G77" s="9">
        <f>928923.86-904183.82-9883.06</f>
        <v>14856.980000000038</v>
      </c>
      <c r="H77" s="9">
        <f>552488.28-546649.92</f>
        <v>5838.359999999986</v>
      </c>
      <c r="I77" s="9">
        <f>739048.53-722276.88</f>
        <v>16771.650000000023</v>
      </c>
      <c r="J77" s="9">
        <f>498834.83-488710.37-5119.01</f>
        <v>5005.4500000000207</v>
      </c>
      <c r="K77" s="9">
        <f>19157.41-18926.24-77.75</f>
        <v>153.41999999999825</v>
      </c>
      <c r="L77" s="10" t="s">
        <v>1</v>
      </c>
      <c r="M77" s="11"/>
      <c r="O77" s="4"/>
      <c r="T77" s="4"/>
      <c r="W77" s="12"/>
      <c r="AC77" s="13"/>
      <c r="AD77" s="13"/>
      <c r="AE77" s="13"/>
      <c r="AF77" s="13"/>
      <c r="AG77" s="13"/>
    </row>
    <row r="78" spans="1:33" s="2" customFormat="1" ht="18.75" x14ac:dyDescent="0.25">
      <c r="A78" s="1"/>
      <c r="C78" s="63"/>
      <c r="D78" s="64"/>
      <c r="E78" s="65" t="s">
        <v>110</v>
      </c>
      <c r="F78" s="66"/>
      <c r="G78" s="67"/>
      <c r="H78" s="67"/>
      <c r="I78" s="67"/>
      <c r="J78" s="67"/>
      <c r="K78" s="67"/>
      <c r="L78" s="68"/>
      <c r="M78" s="11"/>
      <c r="O78" s="4"/>
      <c r="T78" s="4"/>
      <c r="W78" s="12"/>
      <c r="AC78" s="13"/>
      <c r="AD78" s="13"/>
      <c r="AE78" s="13"/>
      <c r="AF78" s="13"/>
      <c r="AG78" s="13"/>
    </row>
    <row r="79" spans="1:33" s="2" customFormat="1" ht="22.5" x14ac:dyDescent="0.25">
      <c r="A79" s="1"/>
      <c r="C79" s="16"/>
      <c r="D79" s="17" t="s">
        <v>111</v>
      </c>
      <c r="E79" s="44" t="s">
        <v>112</v>
      </c>
      <c r="F79" s="8" t="s">
        <v>0</v>
      </c>
      <c r="G79" s="46">
        <f>995844.5-928923.86</f>
        <v>66920.640000000014</v>
      </c>
      <c r="H79" s="46">
        <f>531441.08-552488.28</f>
        <v>-21047.20000000007</v>
      </c>
      <c r="I79" s="46">
        <f>678916.44-739048.53</f>
        <v>-60132.090000000084</v>
      </c>
      <c r="J79" s="46">
        <v>47302.28</v>
      </c>
      <c r="K79" s="46">
        <f>-2862.46</f>
        <v>-2862.46</v>
      </c>
      <c r="L79" s="19"/>
      <c r="M79" s="11"/>
      <c r="O79" s="4"/>
      <c r="T79" s="4"/>
      <c r="W79" s="12"/>
      <c r="AC79" s="13"/>
      <c r="AD79" s="13"/>
      <c r="AE79" s="13"/>
      <c r="AF79" s="13"/>
      <c r="AG79" s="13"/>
    </row>
    <row r="80" spans="1:33" s="2" customFormat="1" ht="22.5" x14ac:dyDescent="0.25">
      <c r="A80" s="1"/>
      <c r="C80" s="70"/>
      <c r="D80" s="17" t="s">
        <v>113</v>
      </c>
      <c r="E80" s="44" t="s">
        <v>114</v>
      </c>
      <c r="F80" s="8" t="s">
        <v>0</v>
      </c>
      <c r="G80" s="46"/>
      <c r="H80" s="46"/>
      <c r="I80" s="46"/>
      <c r="J80" s="46"/>
      <c r="K80" s="46"/>
      <c r="L80" s="19" t="s">
        <v>115</v>
      </c>
      <c r="M80" s="11"/>
      <c r="O80" s="4"/>
      <c r="T80" s="4"/>
      <c r="W80" s="12"/>
      <c r="AC80" s="13"/>
      <c r="AD80" s="13"/>
      <c r="AE80" s="13"/>
      <c r="AF80" s="13"/>
      <c r="AG80" s="13"/>
    </row>
    <row r="81" spans="1:33" s="2" customFormat="1" ht="33.75" x14ac:dyDescent="0.25">
      <c r="A81" s="1"/>
      <c r="C81" s="16"/>
      <c r="D81" s="17" t="s">
        <v>116</v>
      </c>
      <c r="E81" s="48" t="s">
        <v>117</v>
      </c>
      <c r="F81" s="8" t="s">
        <v>0</v>
      </c>
      <c r="G81" s="46">
        <f>18087.54+26173.96-20801.3/1.18</f>
        <v>26633.27966101695</v>
      </c>
      <c r="H81" s="46">
        <f>26456.96+397.86-(28.85+2240.88)/1.18</f>
        <v>24931.32</v>
      </c>
      <c r="I81" s="46">
        <f>2048.02+29429.97-(707.42+912.09+4269.57)/1.18</f>
        <v>26487.244237288138</v>
      </c>
      <c r="J81" s="46">
        <f>51776.17-(230+4625.34+580.32+585.65)/1.18</f>
        <v>46673.364915254235</v>
      </c>
      <c r="K81" s="46">
        <v>25.59</v>
      </c>
      <c r="L81" s="19"/>
      <c r="M81" s="11"/>
      <c r="O81" s="4"/>
      <c r="T81" s="4"/>
      <c r="W81" s="12"/>
      <c r="AC81" s="13"/>
      <c r="AD81" s="13"/>
      <c r="AE81" s="13"/>
      <c r="AF81" s="13"/>
      <c r="AG81" s="13"/>
    </row>
    <row r="82" spans="1:33" s="2" customFormat="1" ht="18.75" x14ac:dyDescent="0.25">
      <c r="A82" s="1"/>
      <c r="C82" s="16"/>
      <c r="D82" s="17" t="s">
        <v>118</v>
      </c>
      <c r="E82" s="44" t="s">
        <v>119</v>
      </c>
      <c r="F82" s="8" t="s">
        <v>0</v>
      </c>
      <c r="G82" s="46"/>
      <c r="H82" s="46"/>
      <c r="I82" s="46"/>
      <c r="J82" s="46"/>
      <c r="K82" s="46"/>
      <c r="L82" s="19" t="s">
        <v>120</v>
      </c>
      <c r="M82" s="11"/>
      <c r="O82" s="4"/>
      <c r="T82" s="4"/>
      <c r="W82" s="12"/>
      <c r="AC82" s="13"/>
      <c r="AD82" s="13"/>
      <c r="AE82" s="13"/>
      <c r="AF82" s="13"/>
      <c r="AG82" s="13"/>
    </row>
    <row r="83" spans="1:33" s="2" customFormat="1" ht="22.5" x14ac:dyDescent="0.25">
      <c r="A83" s="1"/>
      <c r="C83" s="16"/>
      <c r="D83" s="17" t="s">
        <v>121</v>
      </c>
      <c r="E83" s="48" t="s">
        <v>122</v>
      </c>
      <c r="F83" s="8" t="s">
        <v>0</v>
      </c>
      <c r="G83" s="46"/>
      <c r="H83" s="46"/>
      <c r="I83" s="46"/>
      <c r="J83" s="46"/>
      <c r="K83" s="46"/>
      <c r="L83" s="19" t="s">
        <v>123</v>
      </c>
      <c r="M83" s="11"/>
      <c r="O83" s="4"/>
      <c r="T83" s="4"/>
      <c r="W83" s="12"/>
      <c r="AC83" s="13"/>
      <c r="AD83" s="13"/>
      <c r="AE83" s="13"/>
      <c r="AF83" s="13"/>
      <c r="AG83" s="13"/>
    </row>
    <row r="84" spans="1:33" s="2" customFormat="1" ht="22.5" x14ac:dyDescent="0.25">
      <c r="A84" s="1"/>
      <c r="C84" s="16"/>
      <c r="D84" s="17" t="s">
        <v>124</v>
      </c>
      <c r="E84" s="71" t="s">
        <v>125</v>
      </c>
      <c r="F84" s="8" t="s">
        <v>0</v>
      </c>
      <c r="G84" s="46"/>
      <c r="H84" s="46"/>
      <c r="I84" s="46"/>
      <c r="J84" s="46"/>
      <c r="K84" s="46"/>
      <c r="L84" s="19" t="s">
        <v>126</v>
      </c>
      <c r="M84" s="11"/>
      <c r="O84" s="4"/>
      <c r="T84" s="4"/>
      <c r="W84" s="12"/>
      <c r="AC84" s="13"/>
      <c r="AD84" s="13"/>
      <c r="AE84" s="13"/>
      <c r="AF84" s="13"/>
      <c r="AG84" s="13"/>
    </row>
    <row r="85" spans="1:33" s="2" customFormat="1" ht="22.5" x14ac:dyDescent="0.25">
      <c r="A85" s="1"/>
      <c r="C85" s="16"/>
      <c r="D85" s="17" t="s">
        <v>127</v>
      </c>
      <c r="E85" s="71" t="s">
        <v>128</v>
      </c>
      <c r="F85" s="8" t="s">
        <v>0</v>
      </c>
      <c r="G85" s="46"/>
      <c r="H85" s="46"/>
      <c r="I85" s="46"/>
      <c r="J85" s="46"/>
      <c r="K85" s="46"/>
      <c r="L85" s="19" t="s">
        <v>129</v>
      </c>
      <c r="M85" s="11"/>
      <c r="O85" s="4"/>
      <c r="T85" s="4"/>
      <c r="W85" s="12"/>
      <c r="AC85" s="13"/>
      <c r="AD85" s="13"/>
      <c r="AE85" s="13"/>
      <c r="AF85" s="13"/>
      <c r="AG85" s="13"/>
    </row>
    <row r="86" spans="1:33" s="2" customFormat="1" ht="22.5" x14ac:dyDescent="0.25">
      <c r="A86" s="1"/>
      <c r="C86" s="16"/>
      <c r="D86" s="17" t="s">
        <v>130</v>
      </c>
      <c r="E86" s="48" t="s">
        <v>131</v>
      </c>
      <c r="F86" s="8" t="s">
        <v>0</v>
      </c>
      <c r="G86" s="46"/>
      <c r="H86" s="46"/>
      <c r="I86" s="46"/>
      <c r="J86" s="46"/>
      <c r="K86" s="46"/>
      <c r="L86" s="19"/>
      <c r="M86" s="11"/>
      <c r="O86" s="4"/>
      <c r="T86" s="4"/>
      <c r="W86" s="12"/>
      <c r="AC86" s="13"/>
      <c r="AD86" s="13"/>
      <c r="AE86" s="13"/>
      <c r="AF86" s="13"/>
      <c r="AG86" s="13"/>
    </row>
    <row r="87" spans="1:33" s="2" customFormat="1" ht="33.75" x14ac:dyDescent="0.25">
      <c r="A87" s="1"/>
      <c r="C87" s="16"/>
      <c r="D87" s="17" t="s">
        <v>132</v>
      </c>
      <c r="E87" s="44" t="s">
        <v>133</v>
      </c>
      <c r="F87" s="8" t="s">
        <v>134</v>
      </c>
      <c r="G87" s="94" t="s">
        <v>135</v>
      </c>
      <c r="H87" s="94" t="s">
        <v>135</v>
      </c>
      <c r="I87" s="94" t="s">
        <v>135</v>
      </c>
      <c r="J87" s="94" t="s">
        <v>135</v>
      </c>
      <c r="K87" s="94" t="s">
        <v>135</v>
      </c>
      <c r="L87" s="19" t="s">
        <v>136</v>
      </c>
      <c r="M87" s="11"/>
      <c r="O87" s="4"/>
      <c r="T87" s="4"/>
      <c r="W87" s="12"/>
      <c r="AC87" s="13"/>
      <c r="AD87" s="13"/>
      <c r="AE87" s="13"/>
      <c r="AF87" s="13"/>
      <c r="AG87" s="13"/>
    </row>
    <row r="88" spans="1:33" s="2" customFormat="1" ht="45" x14ac:dyDescent="0.25">
      <c r="A88" s="1"/>
      <c r="C88" s="16"/>
      <c r="D88" s="17" t="s">
        <v>137</v>
      </c>
      <c r="E88" s="44" t="s">
        <v>138</v>
      </c>
      <c r="F88" s="8" t="s">
        <v>16</v>
      </c>
      <c r="G88" s="46">
        <v>307.29000000000002</v>
      </c>
      <c r="H88" s="46">
        <v>224.59</v>
      </c>
      <c r="I88" s="46">
        <v>543.66</v>
      </c>
      <c r="J88" s="46">
        <v>470.79</v>
      </c>
      <c r="K88" s="46">
        <v>8.06</v>
      </c>
      <c r="L88" s="19" t="s">
        <v>139</v>
      </c>
      <c r="M88" s="11"/>
      <c r="O88" s="4"/>
      <c r="T88" s="4"/>
      <c r="W88" s="12"/>
      <c r="AC88" s="13"/>
      <c r="AD88" s="13"/>
      <c r="AE88" s="13"/>
      <c r="AF88" s="13"/>
      <c r="AG88" s="13"/>
    </row>
    <row r="89" spans="1:33" s="58" customFormat="1" ht="5.25" hidden="1" x14ac:dyDescent="0.25">
      <c r="A89" s="79"/>
      <c r="B89" s="4"/>
      <c r="C89" s="50"/>
      <c r="D89" s="95" t="s">
        <v>140</v>
      </c>
      <c r="E89" s="96"/>
      <c r="F89" s="97"/>
      <c r="G89" s="98"/>
      <c r="H89" s="98"/>
      <c r="I89" s="98"/>
      <c r="J89" s="98"/>
      <c r="K89" s="98"/>
      <c r="L89" s="99"/>
      <c r="M89" s="4"/>
      <c r="N89" s="4"/>
      <c r="O89" s="4"/>
      <c r="P89" s="4"/>
      <c r="Q89" s="4"/>
      <c r="R89" s="4"/>
      <c r="S89" s="4"/>
      <c r="T89" s="4"/>
      <c r="U89" s="4"/>
      <c r="V89" s="4"/>
      <c r="W89" s="56"/>
      <c r="X89" s="4"/>
      <c r="Y89" s="4"/>
      <c r="Z89" s="4"/>
      <c r="AA89" s="4"/>
      <c r="AB89" s="4"/>
      <c r="AC89" s="57"/>
      <c r="AD89" s="57"/>
      <c r="AE89" s="57"/>
      <c r="AF89" s="57"/>
      <c r="AG89" s="57"/>
    </row>
    <row r="90" spans="1:33" ht="22.5" x14ac:dyDescent="0.25">
      <c r="C90" s="63"/>
      <c r="D90" s="64"/>
      <c r="E90" s="100" t="s">
        <v>141</v>
      </c>
      <c r="F90" s="66"/>
      <c r="G90" s="67"/>
      <c r="H90" s="67"/>
      <c r="I90" s="67"/>
      <c r="J90" s="67"/>
      <c r="K90" s="67"/>
      <c r="L90" s="101" t="s">
        <v>142</v>
      </c>
      <c r="M90" s="11"/>
    </row>
    <row r="91" spans="1:33" s="2" customFormat="1" ht="22.5" x14ac:dyDescent="0.25">
      <c r="A91" s="1"/>
      <c r="C91" s="16"/>
      <c r="D91" s="17" t="s">
        <v>143</v>
      </c>
      <c r="E91" s="48" t="s">
        <v>144</v>
      </c>
      <c r="F91" s="8" t="s">
        <v>16</v>
      </c>
      <c r="G91" s="46">
        <v>173.63</v>
      </c>
      <c r="H91" s="46">
        <v>90.38</v>
      </c>
      <c r="I91" s="46">
        <v>163.02000000000001</v>
      </c>
      <c r="J91" s="46">
        <v>88.19</v>
      </c>
      <c r="K91" s="46">
        <v>2.5299999999999998</v>
      </c>
      <c r="L91" s="19" t="s">
        <v>145</v>
      </c>
      <c r="M91" s="11"/>
      <c r="O91" s="4"/>
      <c r="T91" s="4"/>
      <c r="W91" s="12"/>
      <c r="AC91" s="13"/>
      <c r="AD91" s="13"/>
      <c r="AE91" s="13"/>
      <c r="AF91" s="13"/>
      <c r="AG91" s="13"/>
    </row>
    <row r="92" spans="1:33" s="2" customFormat="1" ht="22.5" x14ac:dyDescent="0.25">
      <c r="A92" s="1"/>
      <c r="C92" s="16"/>
      <c r="D92" s="17" t="s">
        <v>146</v>
      </c>
      <c r="E92" s="48" t="s">
        <v>147</v>
      </c>
      <c r="F92" s="8" t="s">
        <v>148</v>
      </c>
      <c r="G92" s="72">
        <v>530.09560999999997</v>
      </c>
      <c r="H92" s="72">
        <v>285.22546999999997</v>
      </c>
      <c r="I92" s="72">
        <v>354.92998</v>
      </c>
      <c r="J92" s="72">
        <v>296.48667999999998</v>
      </c>
      <c r="K92" s="72">
        <v>6.8689999999999998</v>
      </c>
      <c r="L92" s="19" t="s">
        <v>149</v>
      </c>
      <c r="M92" s="11"/>
      <c r="O92" s="4"/>
      <c r="T92" s="4"/>
      <c r="W92" s="12"/>
      <c r="AC92" s="13"/>
      <c r="AD92" s="13"/>
      <c r="AE92" s="13"/>
      <c r="AF92" s="13"/>
      <c r="AG92" s="13"/>
    </row>
    <row r="93" spans="1:33" s="2" customFormat="1" ht="18.75" x14ac:dyDescent="0.25">
      <c r="A93" s="1"/>
      <c r="C93" s="16"/>
      <c r="D93" s="17" t="s">
        <v>150</v>
      </c>
      <c r="E93" s="48" t="s">
        <v>151</v>
      </c>
      <c r="F93" s="8" t="s">
        <v>148</v>
      </c>
      <c r="G93" s="18">
        <v>44.880099999999999</v>
      </c>
      <c r="H93" s="18">
        <v>0.19424</v>
      </c>
      <c r="I93" s="18">
        <v>21.819050000000001</v>
      </c>
      <c r="J93" s="18"/>
      <c r="K93" s="18"/>
      <c r="L93" s="19" t="s">
        <v>152</v>
      </c>
      <c r="M93" s="11"/>
      <c r="O93" s="4"/>
      <c r="T93" s="4"/>
      <c r="W93" s="12"/>
      <c r="AC93" s="13"/>
      <c r="AD93" s="13"/>
      <c r="AE93" s="13"/>
      <c r="AF93" s="13"/>
      <c r="AG93" s="13"/>
    </row>
    <row r="94" spans="1:33" s="2" customFormat="1" ht="33.75" x14ac:dyDescent="0.25">
      <c r="A94" s="1"/>
      <c r="C94" s="16"/>
      <c r="D94" s="17" t="s">
        <v>153</v>
      </c>
      <c r="E94" s="48" t="s">
        <v>154</v>
      </c>
      <c r="F94" s="8" t="s">
        <v>148</v>
      </c>
      <c r="G94" s="72">
        <v>421.07164999999998</v>
      </c>
      <c r="H94" s="72">
        <v>229.63267999999999</v>
      </c>
      <c r="I94" s="72">
        <v>302.29293999999999</v>
      </c>
      <c r="J94" s="72">
        <v>228.91650000000001</v>
      </c>
      <c r="K94" s="72">
        <v>5.4412399999999996</v>
      </c>
      <c r="L94" s="19" t="s">
        <v>155</v>
      </c>
      <c r="M94" s="11"/>
      <c r="O94" s="4"/>
      <c r="T94" s="4"/>
      <c r="W94" s="12"/>
      <c r="AC94" s="13"/>
      <c r="AD94" s="13"/>
      <c r="AE94" s="13"/>
      <c r="AF94" s="13"/>
      <c r="AG94" s="13"/>
    </row>
    <row r="95" spans="1:33" s="2" customFormat="1" ht="18.75" x14ac:dyDescent="0.25">
      <c r="A95" s="1"/>
      <c r="C95" s="16"/>
      <c r="D95" s="17" t="s">
        <v>156</v>
      </c>
      <c r="E95" s="71" t="s">
        <v>157</v>
      </c>
      <c r="F95" s="8" t="s">
        <v>148</v>
      </c>
      <c r="G95" s="72">
        <f>80.339861+98.057302+1.75684+1.09213</f>
        <v>181.24613300000001</v>
      </c>
      <c r="H95" s="72">
        <f>3.427732+5.672489+26.260619+1.457517</f>
        <v>36.818356999999999</v>
      </c>
      <c r="I95" s="72">
        <f>2.426509+3.856132+103.838104+0.079117+1.710622</f>
        <v>111.910484</v>
      </c>
      <c r="J95" s="72">
        <v>59.703271000000001</v>
      </c>
      <c r="K95" s="72">
        <v>0.52840900000000002</v>
      </c>
      <c r="L95" s="19"/>
      <c r="M95" s="11"/>
      <c r="O95" s="4"/>
      <c r="T95" s="4"/>
      <c r="W95" s="12"/>
      <c r="AC95" s="13"/>
      <c r="AD95" s="13"/>
      <c r="AE95" s="13"/>
      <c r="AF95" s="13"/>
      <c r="AG95" s="13"/>
    </row>
    <row r="96" spans="1:33" s="2" customFormat="1" ht="45" x14ac:dyDescent="0.25">
      <c r="A96" s="1"/>
      <c r="C96" s="16"/>
      <c r="D96" s="17" t="s">
        <v>158</v>
      </c>
      <c r="E96" s="28" t="s">
        <v>159</v>
      </c>
      <c r="F96" s="8" t="s">
        <v>148</v>
      </c>
      <c r="G96" s="72"/>
      <c r="H96" s="72"/>
      <c r="I96" s="72"/>
      <c r="J96" s="72"/>
      <c r="K96" s="72"/>
      <c r="L96" s="19"/>
      <c r="M96" s="11"/>
      <c r="O96" s="4"/>
      <c r="T96" s="4"/>
      <c r="W96" s="12"/>
      <c r="AC96" s="13"/>
      <c r="AD96" s="13"/>
      <c r="AE96" s="13"/>
      <c r="AF96" s="13"/>
      <c r="AG96" s="13"/>
    </row>
    <row r="97" spans="1:33" s="2" customFormat="1" ht="22.5" x14ac:dyDescent="0.25">
      <c r="A97" s="1"/>
      <c r="C97" s="16"/>
      <c r="D97" s="17" t="s">
        <v>160</v>
      </c>
      <c r="E97" s="48" t="s">
        <v>161</v>
      </c>
      <c r="F97" s="8" t="s">
        <v>148</v>
      </c>
      <c r="G97" s="72">
        <f t="shared" ref="G97:J97" si="0">G94-G95</f>
        <v>239.82551699999996</v>
      </c>
      <c r="H97" s="72">
        <f t="shared" si="0"/>
        <v>192.814323</v>
      </c>
      <c r="I97" s="72">
        <f t="shared" si="0"/>
        <v>190.38245599999999</v>
      </c>
      <c r="J97" s="72">
        <f t="shared" si="0"/>
        <v>169.21322900000001</v>
      </c>
      <c r="K97" s="72">
        <f>K94-K95</f>
        <v>4.9128309999999997</v>
      </c>
      <c r="L97" s="19"/>
      <c r="M97" s="11"/>
      <c r="O97" s="4"/>
      <c r="T97" s="4"/>
      <c r="W97" s="12"/>
      <c r="AC97" s="13"/>
      <c r="AD97" s="13"/>
      <c r="AE97" s="13"/>
      <c r="AF97" s="13"/>
      <c r="AG97" s="13"/>
    </row>
    <row r="98" spans="1:33" s="2" customFormat="1" ht="22.5" x14ac:dyDescent="0.25">
      <c r="A98" s="1"/>
      <c r="C98" s="16"/>
      <c r="D98" s="17" t="s">
        <v>162</v>
      </c>
      <c r="E98" s="44" t="s">
        <v>163</v>
      </c>
      <c r="F98" s="8" t="s">
        <v>164</v>
      </c>
      <c r="G98" s="46"/>
      <c r="H98" s="46"/>
      <c r="I98" s="46"/>
      <c r="J98" s="46"/>
      <c r="K98" s="46"/>
      <c r="L98" s="19"/>
      <c r="M98" s="11"/>
      <c r="O98" s="4"/>
      <c r="T98" s="4"/>
      <c r="W98" s="12"/>
      <c r="AC98" s="13"/>
      <c r="AD98" s="13"/>
      <c r="AE98" s="13"/>
      <c r="AF98" s="13"/>
      <c r="AG98" s="13"/>
    </row>
    <row r="99" spans="1:33" s="2" customFormat="1" ht="22.5" x14ac:dyDescent="0.25">
      <c r="A99" s="1"/>
      <c r="C99" s="16"/>
      <c r="D99" s="17" t="s">
        <v>165</v>
      </c>
      <c r="E99" s="44" t="s">
        <v>166</v>
      </c>
      <c r="F99" s="8" t="s">
        <v>167</v>
      </c>
      <c r="G99" s="46">
        <v>140.38334</v>
      </c>
      <c r="H99" s="46">
        <v>48.762999999999998</v>
      </c>
      <c r="I99" s="46">
        <v>63.972389999999997</v>
      </c>
      <c r="J99" s="46">
        <v>60.846299999999999</v>
      </c>
      <c r="K99" s="46">
        <v>1.2689999999999999</v>
      </c>
      <c r="L99" s="19"/>
      <c r="M99" s="11"/>
      <c r="O99" s="4"/>
      <c r="T99" s="4"/>
      <c r="W99" s="12"/>
      <c r="AC99" s="13"/>
      <c r="AD99" s="13"/>
      <c r="AE99" s="13"/>
      <c r="AF99" s="13"/>
      <c r="AG99" s="13"/>
    </row>
    <row r="100" spans="1:33" s="2" customFormat="1" ht="22.5" x14ac:dyDescent="0.25">
      <c r="A100" s="1"/>
      <c r="C100" s="16"/>
      <c r="D100" s="17" t="s">
        <v>168</v>
      </c>
      <c r="E100" s="48" t="s">
        <v>169</v>
      </c>
      <c r="F100" s="8" t="s">
        <v>167</v>
      </c>
      <c r="G100" s="46">
        <v>109.151</v>
      </c>
      <c r="H100" s="46">
        <v>52.195999999999998</v>
      </c>
      <c r="I100" s="46">
        <v>61.863</v>
      </c>
      <c r="J100" s="46">
        <v>61.186999999999998</v>
      </c>
      <c r="K100" s="46">
        <v>1.403</v>
      </c>
      <c r="L100" s="19" t="s">
        <v>170</v>
      </c>
      <c r="M100" s="11"/>
      <c r="O100" s="4"/>
      <c r="T100" s="4"/>
      <c r="W100" s="12"/>
      <c r="AC100" s="13"/>
      <c r="AD100" s="13"/>
      <c r="AE100" s="13"/>
      <c r="AF100" s="13"/>
      <c r="AG100" s="13"/>
    </row>
    <row r="101" spans="1:33" ht="22.5" x14ac:dyDescent="0.25">
      <c r="C101" s="16"/>
      <c r="D101" s="17" t="s">
        <v>171</v>
      </c>
      <c r="E101" s="44" t="s">
        <v>172</v>
      </c>
      <c r="F101" s="8" t="s">
        <v>173</v>
      </c>
      <c r="G101" s="46">
        <f>258.53+124.15</f>
        <v>382.67999999999995</v>
      </c>
      <c r="H101" s="46">
        <f>209.81+48.58</f>
        <v>258.39</v>
      </c>
      <c r="I101" s="46">
        <f>355.54+69.42</f>
        <v>424.96000000000004</v>
      </c>
      <c r="J101" s="46">
        <f>189.08+47.17</f>
        <v>236.25</v>
      </c>
      <c r="K101" s="46">
        <f>16.23+3</f>
        <v>19.23</v>
      </c>
      <c r="L101" s="19"/>
      <c r="M101" s="11"/>
    </row>
    <row r="102" spans="1:33" ht="22.5" x14ac:dyDescent="0.25">
      <c r="C102" s="16"/>
      <c r="D102" s="17" t="s">
        <v>174</v>
      </c>
      <c r="E102" s="44" t="s">
        <v>175</v>
      </c>
      <c r="F102" s="8" t="s">
        <v>173</v>
      </c>
      <c r="G102" s="46">
        <f>70.05+16.92</f>
        <v>86.97</v>
      </c>
      <c r="H102" s="46">
        <f>58.71+11.68</f>
        <v>70.39</v>
      </c>
      <c r="I102" s="46">
        <f>71.33+18.04</f>
        <v>89.37</v>
      </c>
      <c r="J102" s="46">
        <f>49.83+10.92</f>
        <v>60.75</v>
      </c>
      <c r="K102" s="46">
        <f>1.83+0.72</f>
        <v>2.5499999999999998</v>
      </c>
      <c r="L102" s="19"/>
      <c r="M102" s="11"/>
    </row>
    <row r="103" spans="1:33" ht="56.25" x14ac:dyDescent="0.25">
      <c r="C103" s="16"/>
      <c r="D103" s="17" t="s">
        <v>176</v>
      </c>
      <c r="E103" s="44" t="s">
        <v>177</v>
      </c>
      <c r="F103" s="8" t="s">
        <v>2</v>
      </c>
      <c r="G103" s="72">
        <v>162.94</v>
      </c>
      <c r="H103" s="72">
        <v>166.21</v>
      </c>
      <c r="I103" s="72">
        <v>168.92</v>
      </c>
      <c r="J103" s="72">
        <v>163.55000000000001</v>
      </c>
      <c r="K103" s="72">
        <v>180.1</v>
      </c>
      <c r="L103" s="19" t="s">
        <v>178</v>
      </c>
      <c r="M103" s="11"/>
    </row>
    <row r="104" spans="1:33" s="58" customFormat="1" ht="5.25" hidden="1" x14ac:dyDescent="0.25">
      <c r="A104" s="79"/>
      <c r="B104" s="4"/>
      <c r="C104" s="50"/>
      <c r="D104" s="102" t="s">
        <v>179</v>
      </c>
      <c r="E104" s="103"/>
      <c r="F104" s="97"/>
      <c r="G104" s="98"/>
      <c r="H104" s="98"/>
      <c r="I104" s="98"/>
      <c r="J104" s="98"/>
      <c r="K104" s="98"/>
      <c r="L104" s="99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6"/>
      <c r="X104" s="4"/>
      <c r="Y104" s="4"/>
      <c r="Z104" s="4"/>
      <c r="AA104" s="4"/>
      <c r="AB104" s="4"/>
      <c r="AC104" s="57"/>
      <c r="AD104" s="57"/>
      <c r="AE104" s="57"/>
      <c r="AF104" s="57"/>
      <c r="AG104" s="57"/>
    </row>
    <row r="105" spans="1:33" ht="22.5" x14ac:dyDescent="0.25">
      <c r="C105" s="63"/>
      <c r="D105" s="64"/>
      <c r="E105" s="100" t="s">
        <v>141</v>
      </c>
      <c r="F105" s="66"/>
      <c r="G105" s="67"/>
      <c r="H105" s="67"/>
      <c r="I105" s="67"/>
      <c r="J105" s="67"/>
      <c r="K105" s="67"/>
      <c r="L105" s="101" t="s">
        <v>180</v>
      </c>
      <c r="M105" s="11"/>
    </row>
    <row r="106" spans="1:33" ht="45" x14ac:dyDescent="0.25">
      <c r="C106" s="16"/>
      <c r="D106" s="17" t="s">
        <v>181</v>
      </c>
      <c r="E106" s="44" t="s">
        <v>182</v>
      </c>
      <c r="F106" s="8" t="s">
        <v>13</v>
      </c>
      <c r="G106" s="72">
        <v>162.94</v>
      </c>
      <c r="H106" s="72">
        <v>166.21</v>
      </c>
      <c r="I106" s="72">
        <v>168.92</v>
      </c>
      <c r="J106" s="72">
        <v>163.55000000000001</v>
      </c>
      <c r="K106" s="72">
        <v>180.1</v>
      </c>
      <c r="L106" s="19" t="s">
        <v>183</v>
      </c>
      <c r="M106" s="11"/>
    </row>
    <row r="107" spans="1:33" s="58" customFormat="1" ht="5.25" hidden="1" x14ac:dyDescent="0.25">
      <c r="A107" s="79"/>
      <c r="B107" s="4"/>
      <c r="C107" s="50"/>
      <c r="D107" s="95" t="s">
        <v>184</v>
      </c>
      <c r="E107" s="96"/>
      <c r="F107" s="97"/>
      <c r="G107" s="98"/>
      <c r="H107" s="98"/>
      <c r="I107" s="98"/>
      <c r="J107" s="98"/>
      <c r="K107" s="98"/>
      <c r="L107" s="99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6"/>
      <c r="X107" s="4"/>
      <c r="Y107" s="4"/>
      <c r="Z107" s="4"/>
      <c r="AA107" s="4"/>
      <c r="AB107" s="4"/>
      <c r="AC107" s="57"/>
      <c r="AD107" s="57"/>
      <c r="AE107" s="57"/>
      <c r="AF107" s="57"/>
      <c r="AG107" s="57"/>
    </row>
    <row r="108" spans="1:33" ht="22.5" x14ac:dyDescent="0.25">
      <c r="C108" s="63"/>
      <c r="D108" s="64"/>
      <c r="E108" s="100" t="s">
        <v>141</v>
      </c>
      <c r="F108" s="66"/>
      <c r="G108" s="67"/>
      <c r="H108" s="67"/>
      <c r="I108" s="67"/>
      <c r="J108" s="67"/>
      <c r="K108" s="67"/>
      <c r="L108" s="101" t="s">
        <v>185</v>
      </c>
      <c r="M108" s="11"/>
    </row>
    <row r="109" spans="1:33" ht="33.75" x14ac:dyDescent="0.25">
      <c r="C109" s="16"/>
      <c r="D109" s="17" t="s">
        <v>186</v>
      </c>
      <c r="E109" s="44" t="s">
        <v>187</v>
      </c>
      <c r="F109" s="8" t="s">
        <v>13</v>
      </c>
      <c r="G109" s="72">
        <v>157.94</v>
      </c>
      <c r="H109" s="72">
        <v>187.28</v>
      </c>
      <c r="I109" s="72">
        <v>184.26</v>
      </c>
      <c r="J109" s="72">
        <v>162.91</v>
      </c>
      <c r="K109" s="72">
        <v>168.66</v>
      </c>
      <c r="L109" s="19" t="s">
        <v>188</v>
      </c>
      <c r="M109" s="11"/>
    </row>
    <row r="110" spans="1:33" s="58" customFormat="1" ht="5.25" hidden="1" x14ac:dyDescent="0.25">
      <c r="A110" s="79"/>
      <c r="B110" s="4"/>
      <c r="C110" s="50"/>
      <c r="D110" s="95" t="s">
        <v>189</v>
      </c>
      <c r="E110" s="96"/>
      <c r="F110" s="97"/>
      <c r="G110" s="98"/>
      <c r="H110" s="98"/>
      <c r="I110" s="98"/>
      <c r="J110" s="98"/>
      <c r="K110" s="98"/>
      <c r="L110" s="99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6"/>
      <c r="X110" s="4"/>
      <c r="Y110" s="4"/>
      <c r="Z110" s="4"/>
      <c r="AA110" s="4"/>
      <c r="AB110" s="4"/>
      <c r="AC110" s="57"/>
      <c r="AD110" s="57"/>
      <c r="AE110" s="57"/>
      <c r="AF110" s="57"/>
      <c r="AG110" s="57"/>
    </row>
    <row r="111" spans="1:33" ht="22.5" x14ac:dyDescent="0.25">
      <c r="C111" s="63"/>
      <c r="D111" s="64"/>
      <c r="E111" s="100" t="s">
        <v>141</v>
      </c>
      <c r="F111" s="66"/>
      <c r="G111" s="67"/>
      <c r="H111" s="67"/>
      <c r="I111" s="67"/>
      <c r="J111" s="67"/>
      <c r="K111" s="67"/>
      <c r="L111" s="101" t="s">
        <v>190</v>
      </c>
      <c r="M111" s="11"/>
    </row>
    <row r="112" spans="1:33" ht="33.75" x14ac:dyDescent="0.25">
      <c r="C112" s="16"/>
      <c r="D112" s="17" t="s">
        <v>191</v>
      </c>
      <c r="E112" s="44" t="s">
        <v>192</v>
      </c>
      <c r="F112" s="8" t="s">
        <v>193</v>
      </c>
      <c r="G112" s="46">
        <f>G53/G94</f>
        <v>36.744641915455482</v>
      </c>
      <c r="H112" s="46">
        <f t="shared" ref="H112:K112" si="1">H53/H94</f>
        <v>43.410545920554512</v>
      </c>
      <c r="I112" s="46">
        <f t="shared" si="1"/>
        <v>39.31854644041637</v>
      </c>
      <c r="J112" s="46">
        <f t="shared" si="1"/>
        <v>47.090419432413121</v>
      </c>
      <c r="K112" s="46">
        <f t="shared" si="1"/>
        <v>27.998764987392583</v>
      </c>
      <c r="L112" s="19" t="s">
        <v>194</v>
      </c>
      <c r="M112" s="11"/>
    </row>
    <row r="113" spans="1:33" ht="33.75" x14ac:dyDescent="0.25">
      <c r="C113" s="16"/>
      <c r="D113" s="17" t="s">
        <v>195</v>
      </c>
      <c r="E113" s="44" t="s">
        <v>196</v>
      </c>
      <c r="F113" s="8" t="s">
        <v>197</v>
      </c>
      <c r="G113" s="46">
        <f>109662.67/(G94*1000)</f>
        <v>0.2604370776327497</v>
      </c>
      <c r="H113" s="46">
        <f>281940.65/(H94*1000)</f>
        <v>1.227789746651043</v>
      </c>
      <c r="I113" s="46">
        <f>107294.38/(I94*1000)</f>
        <v>0.35493511691010715</v>
      </c>
      <c r="J113" s="46">
        <f>232142.2/(J94*1000)</f>
        <v>1.0140911642454782</v>
      </c>
      <c r="K113" s="46">
        <f>400/(K94*1000)</f>
        <v>7.3512655203593305E-2</v>
      </c>
      <c r="L113" s="19" t="s">
        <v>194</v>
      </c>
      <c r="M113" s="11"/>
    </row>
    <row r="114" spans="1:33" ht="67.5" x14ac:dyDescent="0.25">
      <c r="C114" s="16"/>
      <c r="D114" s="17" t="s">
        <v>198</v>
      </c>
      <c r="E114" s="44" t="s">
        <v>199</v>
      </c>
      <c r="F114" s="8" t="s">
        <v>134</v>
      </c>
      <c r="G114" s="104"/>
      <c r="H114" s="104"/>
      <c r="I114" s="104"/>
      <c r="J114" s="104"/>
      <c r="K114" s="104"/>
      <c r="L114" s="19" t="s">
        <v>200</v>
      </c>
      <c r="M114" s="11"/>
    </row>
    <row r="115" spans="1:33" ht="22.5" x14ac:dyDescent="0.25">
      <c r="C115" s="16"/>
      <c r="D115" s="17" t="s">
        <v>201</v>
      </c>
      <c r="E115" s="48" t="s">
        <v>202</v>
      </c>
      <c r="F115" s="8" t="s">
        <v>134</v>
      </c>
      <c r="G115" s="104"/>
      <c r="H115" s="104"/>
      <c r="I115" s="104"/>
      <c r="J115" s="104"/>
      <c r="K115" s="104"/>
      <c r="L115" s="19" t="s">
        <v>200</v>
      </c>
      <c r="M115" s="11"/>
    </row>
    <row r="116" spans="1:33" ht="22.5" x14ac:dyDescent="0.25">
      <c r="C116" s="16"/>
      <c r="D116" s="17" t="s">
        <v>203</v>
      </c>
      <c r="E116" s="48" t="s">
        <v>204</v>
      </c>
      <c r="F116" s="8" t="s">
        <v>134</v>
      </c>
      <c r="G116" s="104"/>
      <c r="H116" s="104"/>
      <c r="I116" s="104"/>
      <c r="J116" s="104"/>
      <c r="K116" s="104"/>
      <c r="L116" s="19" t="s">
        <v>200</v>
      </c>
      <c r="M116" s="11"/>
    </row>
    <row r="117" spans="1:33" s="58" customFormat="1" ht="5.25" hidden="1" x14ac:dyDescent="0.25">
      <c r="A117" s="79"/>
      <c r="B117" s="4"/>
      <c r="C117" s="50"/>
      <c r="D117" s="105"/>
      <c r="E117" s="106"/>
      <c r="F117" s="107"/>
      <c r="G117" s="108"/>
      <c r="H117" s="108"/>
      <c r="I117" s="108"/>
      <c r="J117" s="108"/>
      <c r="K117" s="108"/>
      <c r="L117" s="108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6"/>
      <c r="X117" s="4"/>
      <c r="Y117" s="4"/>
      <c r="Z117" s="4"/>
      <c r="AA117" s="4"/>
      <c r="AB117" s="4"/>
      <c r="AC117" s="57"/>
      <c r="AD117" s="57"/>
      <c r="AE117" s="57"/>
      <c r="AF117" s="57"/>
      <c r="AG117" s="57"/>
    </row>
    <row r="118" spans="1:33" ht="10.5" customHeight="1" x14ac:dyDescent="0.25">
      <c r="C118" s="16"/>
    </row>
    <row r="119" spans="1:33" ht="12.75" x14ac:dyDescent="0.25">
      <c r="C119" s="16"/>
      <c r="D119" s="109">
        <v>1</v>
      </c>
      <c r="E119" s="110" t="s">
        <v>205</v>
      </c>
      <c r="F119" s="110"/>
      <c r="G119" s="110"/>
      <c r="H119" s="111"/>
      <c r="I119" s="111"/>
      <c r="J119" s="111"/>
      <c r="K119" s="111"/>
      <c r="L119" s="112"/>
    </row>
    <row r="120" spans="1:33" s="58" customFormat="1" ht="11.25" x14ac:dyDescent="0.25">
      <c r="A120" s="79"/>
      <c r="B120" s="4"/>
      <c r="C120" s="113"/>
      <c r="E120" s="114" t="s">
        <v>206</v>
      </c>
      <c r="F120" s="15"/>
      <c r="G120" s="15"/>
      <c r="H120" s="15"/>
      <c r="I120" s="15"/>
      <c r="J120" s="15"/>
      <c r="K120" s="15"/>
      <c r="M120" s="2"/>
      <c r="N120" s="2"/>
      <c r="O120" s="4"/>
      <c r="P120" s="2"/>
      <c r="Q120" s="2"/>
      <c r="R120" s="2"/>
      <c r="S120" s="2"/>
      <c r="T120" s="4"/>
      <c r="U120" s="2"/>
      <c r="V120" s="2"/>
      <c r="W120" s="12"/>
      <c r="X120" s="2"/>
      <c r="Y120" s="2"/>
      <c r="Z120" s="2"/>
      <c r="AA120" s="2"/>
      <c r="AB120" s="2"/>
      <c r="AC120" s="13"/>
      <c r="AD120" s="57"/>
      <c r="AE120" s="57"/>
      <c r="AF120" s="57"/>
      <c r="AG120" s="57"/>
    </row>
    <row r="121" spans="1:33" s="58" customFormat="1" ht="10.5" customHeight="1" x14ac:dyDescent="0.25">
      <c r="A121" s="79"/>
      <c r="B121" s="4"/>
      <c r="C121" s="113"/>
      <c r="M121" s="2"/>
      <c r="N121" s="2"/>
      <c r="O121" s="4"/>
      <c r="P121" s="2"/>
      <c r="Q121" s="2"/>
      <c r="R121" s="2"/>
      <c r="S121" s="2"/>
      <c r="T121" s="4"/>
      <c r="U121" s="2"/>
      <c r="V121" s="2"/>
      <c r="W121" s="12"/>
      <c r="X121" s="2"/>
      <c r="Y121" s="2"/>
      <c r="Z121" s="2"/>
      <c r="AA121" s="2"/>
      <c r="AB121" s="2"/>
      <c r="AC121" s="13"/>
      <c r="AD121" s="57"/>
      <c r="AE121" s="57"/>
      <c r="AF121" s="57"/>
      <c r="AG121" s="57"/>
    </row>
    <row r="122" spans="1:33" s="58" customFormat="1" ht="10.5" customHeight="1" x14ac:dyDescent="0.25">
      <c r="A122" s="79"/>
      <c r="B122" s="4"/>
      <c r="C122" s="113"/>
      <c r="M122" s="2"/>
      <c r="N122" s="2"/>
      <c r="O122" s="4"/>
      <c r="P122" s="2"/>
      <c r="Q122" s="2"/>
      <c r="R122" s="2"/>
      <c r="S122" s="2"/>
      <c r="T122" s="4"/>
      <c r="U122" s="2"/>
      <c r="V122" s="2"/>
      <c r="W122" s="12"/>
      <c r="X122" s="2"/>
      <c r="Y122" s="2"/>
      <c r="Z122" s="2"/>
      <c r="AA122" s="2"/>
      <c r="AB122" s="2"/>
      <c r="AC122" s="13"/>
      <c r="AD122" s="57"/>
      <c r="AE122" s="57"/>
      <c r="AF122" s="57"/>
      <c r="AG122" s="57"/>
    </row>
    <row r="123" spans="1:33" s="58" customFormat="1" ht="10.5" customHeight="1" x14ac:dyDescent="0.25">
      <c r="A123" s="79"/>
      <c r="B123" s="4"/>
      <c r="C123" s="113"/>
      <c r="G123" s="57" t="str">
        <f>IF(G29-G30 &lt;&gt;G79,"WARNING","")</f>
        <v>WARNING</v>
      </c>
      <c r="H123" s="57" t="str">
        <f>IF(H29-H30 &lt;&gt;H79,"WARNING","")</f>
        <v>WARNING</v>
      </c>
      <c r="I123" s="57" t="str">
        <f>IF(I29-I30 &lt;&gt;I79,"WARNING","")</f>
        <v>WARNING</v>
      </c>
      <c r="J123" s="57" t="str">
        <f>IF(J29-J30 &lt;&gt;J79,"WARNING","")</f>
        <v>WARNING</v>
      </c>
      <c r="K123" s="57" t="str">
        <f>IF(K29-K30 &lt;&gt;K79,"WARNING","")</f>
        <v>WARNING</v>
      </c>
      <c r="M123" s="2"/>
      <c r="N123" s="2"/>
      <c r="O123" s="4"/>
      <c r="P123" s="2"/>
      <c r="Q123" s="2"/>
      <c r="R123" s="2"/>
      <c r="S123" s="2"/>
      <c r="T123" s="4"/>
      <c r="U123" s="2"/>
      <c r="V123" s="2"/>
      <c r="W123" s="12"/>
      <c r="X123" s="2"/>
      <c r="Y123" s="2"/>
      <c r="Z123" s="2"/>
      <c r="AA123" s="2"/>
      <c r="AB123" s="2"/>
      <c r="AC123" s="13"/>
      <c r="AD123" s="57"/>
      <c r="AE123" s="57"/>
      <c r="AF123" s="57"/>
      <c r="AG123" s="57"/>
    </row>
    <row r="124" spans="1:33" s="58" customFormat="1" ht="10.5" customHeight="1" x14ac:dyDescent="0.25">
      <c r="A124" s="79"/>
      <c r="B124" s="4"/>
      <c r="C124" s="113"/>
      <c r="M124" s="2"/>
      <c r="N124" s="2"/>
      <c r="O124" s="4"/>
      <c r="P124" s="2"/>
      <c r="Q124" s="2"/>
      <c r="R124" s="2"/>
      <c r="S124" s="2"/>
      <c r="T124" s="4"/>
      <c r="U124" s="2"/>
      <c r="V124" s="2"/>
      <c r="W124" s="12"/>
      <c r="X124" s="2"/>
      <c r="Y124" s="2"/>
      <c r="Z124" s="2"/>
      <c r="AA124" s="2"/>
      <c r="AB124" s="2"/>
      <c r="AC124" s="13"/>
      <c r="AD124" s="57"/>
      <c r="AE124" s="57"/>
      <c r="AF124" s="57"/>
      <c r="AG124" s="57"/>
    </row>
    <row r="125" spans="1:33" s="58" customFormat="1" ht="10.5" customHeight="1" x14ac:dyDescent="0.25">
      <c r="A125" s="79"/>
      <c r="B125" s="4"/>
      <c r="C125" s="113"/>
      <c r="M125" s="2"/>
      <c r="N125" s="2"/>
      <c r="O125" s="4"/>
      <c r="P125" s="2"/>
      <c r="Q125" s="2"/>
      <c r="R125" s="2"/>
      <c r="S125" s="2"/>
      <c r="T125" s="4"/>
      <c r="U125" s="2"/>
      <c r="V125" s="2"/>
      <c r="W125" s="12"/>
      <c r="X125" s="2"/>
      <c r="Y125" s="2"/>
      <c r="Z125" s="2"/>
      <c r="AA125" s="2"/>
      <c r="AB125" s="2"/>
      <c r="AC125" s="13"/>
      <c r="AD125" s="57"/>
      <c r="AE125" s="57"/>
      <c r="AF125" s="57"/>
      <c r="AG125" s="57"/>
    </row>
    <row r="126" spans="1:33" s="58" customFormat="1" ht="10.5" customHeight="1" x14ac:dyDescent="0.25">
      <c r="A126" s="79"/>
      <c r="B126" s="4"/>
      <c r="C126" s="113"/>
      <c r="M126" s="2"/>
      <c r="N126" s="2"/>
      <c r="O126" s="4"/>
      <c r="P126" s="2"/>
      <c r="Q126" s="2"/>
      <c r="R126" s="2"/>
      <c r="S126" s="2"/>
      <c r="T126" s="4"/>
      <c r="U126" s="2"/>
      <c r="V126" s="2"/>
      <c r="W126" s="12"/>
      <c r="X126" s="2"/>
      <c r="Y126" s="2"/>
      <c r="Z126" s="2"/>
      <c r="AA126" s="2"/>
      <c r="AB126" s="2"/>
      <c r="AC126" s="13"/>
      <c r="AD126" s="57"/>
      <c r="AE126" s="57"/>
      <c r="AF126" s="57"/>
      <c r="AG126" s="57"/>
    </row>
    <row r="127" spans="1:33" s="58" customFormat="1" ht="10.5" customHeight="1" x14ac:dyDescent="0.25">
      <c r="A127" s="79"/>
      <c r="B127" s="4"/>
      <c r="C127" s="113"/>
      <c r="M127" s="2"/>
      <c r="N127" s="2"/>
      <c r="O127" s="4"/>
      <c r="P127" s="2"/>
      <c r="Q127" s="2"/>
      <c r="R127" s="2"/>
      <c r="S127" s="2"/>
      <c r="T127" s="4"/>
      <c r="U127" s="2"/>
      <c r="V127" s="2"/>
      <c r="W127" s="12"/>
      <c r="X127" s="2"/>
      <c r="Y127" s="2"/>
      <c r="Z127" s="2"/>
      <c r="AA127" s="2"/>
      <c r="AB127" s="2"/>
      <c r="AC127" s="13"/>
      <c r="AD127" s="57"/>
      <c r="AE127" s="57"/>
      <c r="AF127" s="57"/>
      <c r="AG127" s="57"/>
    </row>
    <row r="128" spans="1:33" s="58" customFormat="1" ht="10.5" customHeight="1" x14ac:dyDescent="0.25">
      <c r="A128" s="79"/>
      <c r="B128" s="4"/>
      <c r="C128" s="113"/>
      <c r="M128" s="2"/>
      <c r="N128" s="2"/>
      <c r="O128" s="4"/>
      <c r="P128" s="2"/>
      <c r="Q128" s="2"/>
      <c r="R128" s="2"/>
      <c r="S128" s="2"/>
      <c r="T128" s="4"/>
      <c r="U128" s="2"/>
      <c r="V128" s="2"/>
      <c r="W128" s="12"/>
      <c r="X128" s="2"/>
      <c r="Y128" s="2"/>
      <c r="Z128" s="2"/>
      <c r="AA128" s="2"/>
      <c r="AB128" s="2"/>
      <c r="AC128" s="13"/>
      <c r="AD128" s="57"/>
      <c r="AE128" s="57"/>
      <c r="AF128" s="57"/>
      <c r="AG128" s="57"/>
    </row>
    <row r="129" spans="1:33" s="58" customFormat="1" ht="10.5" customHeight="1" x14ac:dyDescent="0.25">
      <c r="A129" s="79"/>
      <c r="B129" s="4"/>
      <c r="C129" s="113"/>
      <c r="M129" s="2"/>
      <c r="N129" s="2"/>
      <c r="O129" s="4"/>
      <c r="P129" s="2"/>
      <c r="Q129" s="2"/>
      <c r="R129" s="2"/>
      <c r="S129" s="2"/>
      <c r="T129" s="4"/>
      <c r="U129" s="2"/>
      <c r="V129" s="2"/>
      <c r="W129" s="12"/>
      <c r="X129" s="2"/>
      <c r="Y129" s="2"/>
      <c r="Z129" s="2"/>
      <c r="AA129" s="2"/>
      <c r="AB129" s="2"/>
      <c r="AC129" s="13"/>
      <c r="AD129" s="57"/>
      <c r="AE129" s="57"/>
      <c r="AF129" s="57"/>
      <c r="AG129" s="57"/>
    </row>
    <row r="130" spans="1:33" s="58" customFormat="1" ht="10.5" customHeight="1" x14ac:dyDescent="0.25">
      <c r="A130" s="79"/>
      <c r="B130" s="4"/>
      <c r="C130" s="113"/>
      <c r="M130" s="2"/>
      <c r="N130" s="2"/>
      <c r="O130" s="4"/>
      <c r="P130" s="2"/>
      <c r="Q130" s="2"/>
      <c r="R130" s="2"/>
      <c r="S130" s="2"/>
      <c r="T130" s="4"/>
      <c r="U130" s="2"/>
      <c r="V130" s="2"/>
      <c r="W130" s="12"/>
      <c r="X130" s="2"/>
      <c r="Y130" s="2"/>
      <c r="Z130" s="2"/>
      <c r="AA130" s="2"/>
      <c r="AB130" s="2"/>
      <c r="AC130" s="13"/>
      <c r="AD130" s="57"/>
      <c r="AE130" s="57"/>
      <c r="AF130" s="57"/>
      <c r="AG130" s="57"/>
    </row>
    <row r="131" spans="1:33" s="58" customFormat="1" ht="10.5" customHeight="1" x14ac:dyDescent="0.25">
      <c r="A131" s="79"/>
      <c r="B131" s="4"/>
      <c r="C131" s="113"/>
      <c r="M131" s="2"/>
      <c r="N131" s="2"/>
      <c r="O131" s="4"/>
      <c r="P131" s="2"/>
      <c r="Q131" s="2"/>
      <c r="R131" s="2"/>
      <c r="S131" s="2"/>
      <c r="T131" s="4"/>
      <c r="U131" s="2"/>
      <c r="V131" s="2"/>
      <c r="W131" s="12"/>
      <c r="X131" s="2"/>
      <c r="Y131" s="2"/>
      <c r="Z131" s="2"/>
      <c r="AA131" s="2"/>
      <c r="AB131" s="2"/>
      <c r="AC131" s="13"/>
      <c r="AD131" s="57"/>
      <c r="AE131" s="57"/>
      <c r="AF131" s="57"/>
      <c r="AG131" s="57"/>
    </row>
    <row r="132" spans="1:33" s="58" customFormat="1" ht="10.5" customHeight="1" x14ac:dyDescent="0.25">
      <c r="A132" s="79"/>
      <c r="B132" s="4"/>
      <c r="C132" s="113"/>
      <c r="M132" s="2"/>
      <c r="N132" s="2"/>
      <c r="O132" s="4"/>
      <c r="P132" s="2"/>
      <c r="Q132" s="2"/>
      <c r="R132" s="2"/>
      <c r="S132" s="2"/>
      <c r="T132" s="4"/>
      <c r="U132" s="2"/>
      <c r="V132" s="2"/>
      <c r="W132" s="12"/>
      <c r="X132" s="2"/>
      <c r="Y132" s="2"/>
      <c r="Z132" s="2"/>
      <c r="AA132" s="2"/>
      <c r="AB132" s="2"/>
      <c r="AC132" s="13"/>
      <c r="AD132" s="57"/>
      <c r="AE132" s="57"/>
      <c r="AF132" s="57"/>
      <c r="AG132" s="57"/>
    </row>
    <row r="133" spans="1:33" s="58" customFormat="1" ht="10.5" customHeight="1" x14ac:dyDescent="0.25">
      <c r="A133" s="79"/>
      <c r="B133" s="4"/>
      <c r="C133" s="113"/>
      <c r="M133" s="2"/>
      <c r="N133" s="2"/>
      <c r="O133" s="4"/>
      <c r="P133" s="2"/>
      <c r="Q133" s="2"/>
      <c r="R133" s="2"/>
      <c r="S133" s="2"/>
      <c r="T133" s="4"/>
      <c r="U133" s="2"/>
      <c r="V133" s="2"/>
      <c r="W133" s="12"/>
      <c r="X133" s="2"/>
      <c r="Y133" s="2"/>
      <c r="Z133" s="2"/>
      <c r="AA133" s="2"/>
      <c r="AB133" s="2"/>
      <c r="AC133" s="13"/>
      <c r="AD133" s="57"/>
      <c r="AE133" s="57"/>
      <c r="AF133" s="57"/>
      <c r="AG133" s="57"/>
    </row>
    <row r="134" spans="1:33" s="58" customFormat="1" ht="10.5" customHeight="1" x14ac:dyDescent="0.25">
      <c r="A134" s="79"/>
      <c r="B134" s="4"/>
      <c r="C134" s="113"/>
      <c r="M134" s="2"/>
      <c r="N134" s="2"/>
      <c r="O134" s="4"/>
      <c r="P134" s="2"/>
      <c r="Q134" s="2"/>
      <c r="R134" s="2"/>
      <c r="S134" s="2"/>
      <c r="T134" s="4"/>
      <c r="U134" s="2"/>
      <c r="V134" s="2"/>
      <c r="W134" s="12"/>
      <c r="X134" s="2"/>
      <c r="Y134" s="2"/>
      <c r="Z134" s="2"/>
      <c r="AA134" s="2"/>
      <c r="AB134" s="2"/>
      <c r="AC134" s="13"/>
      <c r="AD134" s="57"/>
      <c r="AE134" s="57"/>
      <c r="AF134" s="57"/>
      <c r="AG134" s="57"/>
    </row>
    <row r="135" spans="1:33" s="58" customFormat="1" ht="10.5" customHeight="1" x14ac:dyDescent="0.25">
      <c r="A135" s="79"/>
      <c r="B135" s="4"/>
      <c r="C135" s="113"/>
      <c r="M135" s="2"/>
      <c r="N135" s="2"/>
      <c r="O135" s="4"/>
      <c r="P135" s="2"/>
      <c r="Q135" s="2"/>
      <c r="R135" s="2"/>
      <c r="S135" s="2"/>
      <c r="T135" s="4"/>
      <c r="U135" s="2"/>
      <c r="V135" s="2"/>
      <c r="W135" s="12"/>
      <c r="X135" s="2"/>
      <c r="Y135" s="2"/>
      <c r="Z135" s="2"/>
      <c r="AA135" s="2"/>
      <c r="AB135" s="2"/>
      <c r="AC135" s="13"/>
      <c r="AD135" s="57"/>
      <c r="AE135" s="57"/>
      <c r="AF135" s="57"/>
      <c r="AG135" s="57"/>
    </row>
    <row r="136" spans="1:33" s="58" customFormat="1" ht="10.5" customHeight="1" x14ac:dyDescent="0.25">
      <c r="A136" s="79"/>
      <c r="B136" s="4"/>
      <c r="C136" s="113"/>
      <c r="M136" s="2"/>
      <c r="N136" s="2"/>
      <c r="O136" s="4"/>
      <c r="P136" s="2"/>
      <c r="Q136" s="2"/>
      <c r="R136" s="2"/>
      <c r="S136" s="2"/>
      <c r="T136" s="4"/>
      <c r="U136" s="2"/>
      <c r="V136" s="2"/>
      <c r="W136" s="12"/>
      <c r="X136" s="2"/>
      <c r="Y136" s="2"/>
      <c r="Z136" s="2"/>
      <c r="AA136" s="2"/>
      <c r="AB136" s="2"/>
      <c r="AC136" s="13"/>
      <c r="AD136" s="57"/>
      <c r="AE136" s="57"/>
      <c r="AF136" s="57"/>
      <c r="AG136" s="57"/>
    </row>
    <row r="137" spans="1:33" s="58" customFormat="1" ht="10.5" customHeight="1" x14ac:dyDescent="0.25">
      <c r="A137" s="79"/>
      <c r="B137" s="4"/>
      <c r="C137" s="113"/>
      <c r="M137" s="2"/>
      <c r="N137" s="2"/>
      <c r="O137" s="4"/>
      <c r="P137" s="2"/>
      <c r="Q137" s="2"/>
      <c r="R137" s="2"/>
      <c r="S137" s="2"/>
      <c r="T137" s="4"/>
      <c r="U137" s="2"/>
      <c r="V137" s="2"/>
      <c r="W137" s="12"/>
      <c r="X137" s="2"/>
      <c r="Y137" s="2"/>
      <c r="Z137" s="2"/>
      <c r="AA137" s="2"/>
      <c r="AB137" s="2"/>
      <c r="AC137" s="13"/>
      <c r="AD137" s="57"/>
      <c r="AE137" s="57"/>
      <c r="AF137" s="57"/>
      <c r="AG137" s="57"/>
    </row>
    <row r="138" spans="1:33" s="58" customFormat="1" ht="10.5" customHeight="1" x14ac:dyDescent="0.25">
      <c r="A138" s="79"/>
      <c r="B138" s="4"/>
      <c r="C138" s="113"/>
      <c r="M138" s="2"/>
      <c r="N138" s="2"/>
      <c r="O138" s="4"/>
      <c r="P138" s="2"/>
      <c r="Q138" s="2"/>
      <c r="R138" s="2"/>
      <c r="S138" s="2"/>
      <c r="T138" s="4"/>
      <c r="U138" s="2"/>
      <c r="V138" s="2"/>
      <c r="W138" s="12"/>
      <c r="X138" s="2"/>
      <c r="Y138" s="2"/>
      <c r="Z138" s="2"/>
      <c r="AA138" s="2"/>
      <c r="AB138" s="2"/>
      <c r="AC138" s="13"/>
      <c r="AD138" s="57"/>
      <c r="AE138" s="57"/>
      <c r="AF138" s="57"/>
      <c r="AG138" s="57"/>
    </row>
    <row r="139" spans="1:33" s="58" customFormat="1" ht="10.5" customHeight="1" x14ac:dyDescent="0.25">
      <c r="A139" s="79"/>
      <c r="B139" s="4"/>
      <c r="C139" s="113"/>
      <c r="M139" s="2"/>
      <c r="N139" s="2"/>
      <c r="O139" s="4"/>
      <c r="P139" s="2"/>
      <c r="Q139" s="2"/>
      <c r="R139" s="2"/>
      <c r="S139" s="2"/>
      <c r="T139" s="4"/>
      <c r="U139" s="2"/>
      <c r="V139" s="2"/>
      <c r="W139" s="12"/>
      <c r="X139" s="2"/>
      <c r="Y139" s="2"/>
      <c r="Z139" s="2"/>
      <c r="AA139" s="2"/>
      <c r="AB139" s="2"/>
      <c r="AC139" s="13"/>
      <c r="AD139" s="57"/>
      <c r="AE139" s="57"/>
      <c r="AF139" s="57"/>
      <c r="AG139" s="57"/>
    </row>
    <row r="140" spans="1:33" s="58" customFormat="1" ht="10.5" customHeight="1" x14ac:dyDescent="0.25">
      <c r="A140" s="79"/>
      <c r="B140" s="4"/>
      <c r="C140" s="113"/>
      <c r="M140" s="2"/>
      <c r="N140" s="2"/>
      <c r="O140" s="4"/>
      <c r="P140" s="2"/>
      <c r="Q140" s="2"/>
      <c r="R140" s="2"/>
      <c r="S140" s="2"/>
      <c r="T140" s="4"/>
      <c r="U140" s="2"/>
      <c r="V140" s="2"/>
      <c r="W140" s="12"/>
      <c r="X140" s="2"/>
      <c r="Y140" s="2"/>
      <c r="Z140" s="2"/>
      <c r="AA140" s="2"/>
      <c r="AB140" s="2"/>
      <c r="AC140" s="13"/>
      <c r="AD140" s="57"/>
      <c r="AE140" s="57"/>
      <c r="AF140" s="57"/>
      <c r="AG140" s="57"/>
    </row>
    <row r="141" spans="1:33" s="58" customFormat="1" ht="10.5" customHeight="1" x14ac:dyDescent="0.25">
      <c r="A141" s="79"/>
      <c r="B141" s="4"/>
      <c r="C141" s="113"/>
      <c r="M141" s="2"/>
      <c r="N141" s="2"/>
      <c r="O141" s="4"/>
      <c r="P141" s="2"/>
      <c r="Q141" s="2"/>
      <c r="R141" s="2"/>
      <c r="S141" s="2"/>
      <c r="T141" s="4"/>
      <c r="U141" s="2"/>
      <c r="V141" s="2"/>
      <c r="W141" s="12"/>
      <c r="X141" s="2"/>
      <c r="Y141" s="2"/>
      <c r="Z141" s="2"/>
      <c r="AA141" s="2"/>
      <c r="AB141" s="2"/>
      <c r="AC141" s="13"/>
      <c r="AD141" s="57"/>
      <c r="AE141" s="57"/>
      <c r="AF141" s="57"/>
      <c r="AG141" s="57"/>
    </row>
    <row r="142" spans="1:33" s="58" customFormat="1" ht="10.5" customHeight="1" x14ac:dyDescent="0.25">
      <c r="A142" s="79"/>
      <c r="B142" s="4"/>
      <c r="C142" s="113"/>
      <c r="M142" s="2"/>
      <c r="N142" s="2"/>
      <c r="O142" s="4"/>
      <c r="P142" s="2"/>
      <c r="Q142" s="2"/>
      <c r="R142" s="2"/>
      <c r="S142" s="2"/>
      <c r="T142" s="4"/>
      <c r="U142" s="2"/>
      <c r="V142" s="2"/>
      <c r="W142" s="12"/>
      <c r="X142" s="2"/>
      <c r="Y142" s="2"/>
      <c r="Z142" s="2"/>
      <c r="AA142" s="2"/>
      <c r="AB142" s="2"/>
      <c r="AC142" s="13"/>
      <c r="AD142" s="57"/>
      <c r="AE142" s="57"/>
      <c r="AF142" s="57"/>
      <c r="AG142" s="57"/>
    </row>
    <row r="143" spans="1:33" s="58" customFormat="1" ht="10.5" customHeight="1" x14ac:dyDescent="0.25">
      <c r="A143" s="79"/>
      <c r="B143" s="4"/>
      <c r="C143" s="113"/>
      <c r="M143" s="2"/>
      <c r="N143" s="2"/>
      <c r="O143" s="4"/>
      <c r="P143" s="2"/>
      <c r="Q143" s="2"/>
      <c r="R143" s="2"/>
      <c r="S143" s="2"/>
      <c r="T143" s="4"/>
      <c r="U143" s="2"/>
      <c r="V143" s="2"/>
      <c r="W143" s="12"/>
      <c r="X143" s="2"/>
      <c r="Y143" s="2"/>
      <c r="Z143" s="2"/>
      <c r="AA143" s="2"/>
      <c r="AB143" s="2"/>
      <c r="AC143" s="13"/>
      <c r="AD143" s="57"/>
      <c r="AE143" s="57"/>
      <c r="AF143" s="57"/>
      <c r="AG143" s="57"/>
    </row>
    <row r="144" spans="1:33" s="58" customFormat="1" ht="10.5" customHeight="1" x14ac:dyDescent="0.25">
      <c r="A144" s="79"/>
      <c r="B144" s="4"/>
      <c r="C144" s="113"/>
      <c r="M144" s="2"/>
      <c r="N144" s="2"/>
      <c r="O144" s="4"/>
      <c r="P144" s="2"/>
      <c r="Q144" s="2"/>
      <c r="R144" s="2"/>
      <c r="S144" s="2"/>
      <c r="T144" s="4"/>
      <c r="U144" s="2"/>
      <c r="V144" s="2"/>
      <c r="W144" s="12"/>
      <c r="X144" s="2"/>
      <c r="Y144" s="2"/>
      <c r="Z144" s="2"/>
      <c r="AA144" s="2"/>
      <c r="AB144" s="2"/>
      <c r="AC144" s="13"/>
      <c r="AD144" s="57"/>
      <c r="AE144" s="57"/>
      <c r="AF144" s="57"/>
      <c r="AG144" s="57"/>
    </row>
    <row r="145" spans="1:33" s="58" customFormat="1" ht="10.5" customHeight="1" x14ac:dyDescent="0.25">
      <c r="A145" s="79"/>
      <c r="B145" s="4"/>
      <c r="C145" s="113"/>
      <c r="M145" s="2"/>
      <c r="N145" s="2"/>
      <c r="O145" s="4"/>
      <c r="P145" s="2"/>
      <c r="Q145" s="2"/>
      <c r="R145" s="2"/>
      <c r="S145" s="2"/>
      <c r="T145" s="4"/>
      <c r="U145" s="2"/>
      <c r="V145" s="2"/>
      <c r="W145" s="12"/>
      <c r="X145" s="2"/>
      <c r="Y145" s="2"/>
      <c r="Z145" s="2"/>
      <c r="AA145" s="2"/>
      <c r="AB145" s="2"/>
      <c r="AC145" s="13"/>
      <c r="AD145" s="57"/>
      <c r="AE145" s="57"/>
      <c r="AF145" s="57"/>
      <c r="AG145" s="57"/>
    </row>
    <row r="146" spans="1:33" s="58" customFormat="1" ht="10.5" customHeight="1" x14ac:dyDescent="0.25">
      <c r="A146" s="79"/>
      <c r="B146" s="4"/>
      <c r="C146" s="113"/>
      <c r="M146" s="2"/>
      <c r="N146" s="2"/>
      <c r="O146" s="4"/>
      <c r="P146" s="2"/>
      <c r="Q146" s="2"/>
      <c r="R146" s="2"/>
      <c r="S146" s="2"/>
      <c r="T146" s="4"/>
      <c r="U146" s="2"/>
      <c r="V146" s="2"/>
      <c r="W146" s="12"/>
      <c r="X146" s="2"/>
      <c r="Y146" s="2"/>
      <c r="Z146" s="2"/>
      <c r="AA146" s="2"/>
      <c r="AB146" s="2"/>
      <c r="AC146" s="13"/>
      <c r="AD146" s="57"/>
      <c r="AE146" s="57"/>
      <c r="AF146" s="57"/>
      <c r="AG146" s="57"/>
    </row>
    <row r="147" spans="1:33" s="58" customFormat="1" ht="10.5" customHeight="1" x14ac:dyDescent="0.25">
      <c r="A147" s="79"/>
      <c r="B147" s="4"/>
      <c r="C147" s="113"/>
      <c r="M147" s="2"/>
      <c r="N147" s="2"/>
      <c r="O147" s="4"/>
      <c r="P147" s="2"/>
      <c r="Q147" s="2"/>
      <c r="R147" s="2"/>
      <c r="S147" s="2"/>
      <c r="T147" s="4"/>
      <c r="U147" s="2"/>
      <c r="V147" s="2"/>
      <c r="W147" s="12"/>
      <c r="X147" s="2"/>
      <c r="Y147" s="2"/>
      <c r="Z147" s="2"/>
      <c r="AA147" s="2"/>
      <c r="AB147" s="2"/>
      <c r="AC147" s="13"/>
      <c r="AD147" s="57"/>
      <c r="AE147" s="57"/>
      <c r="AF147" s="57"/>
      <c r="AG147" s="57"/>
    </row>
    <row r="148" spans="1:33" s="58" customFormat="1" ht="10.5" customHeight="1" x14ac:dyDescent="0.25">
      <c r="A148" s="79"/>
      <c r="B148" s="4"/>
      <c r="C148" s="113"/>
      <c r="M148" s="2"/>
      <c r="N148" s="2"/>
      <c r="O148" s="4"/>
      <c r="P148" s="2"/>
      <c r="Q148" s="2"/>
      <c r="R148" s="2"/>
      <c r="S148" s="2"/>
      <c r="T148" s="4"/>
      <c r="U148" s="2"/>
      <c r="V148" s="2"/>
      <c r="W148" s="12"/>
      <c r="X148" s="2"/>
      <c r="Y148" s="2"/>
      <c r="Z148" s="2"/>
      <c r="AA148" s="2"/>
      <c r="AB148" s="2"/>
      <c r="AC148" s="13"/>
      <c r="AD148" s="57"/>
      <c r="AE148" s="57"/>
      <c r="AF148" s="57"/>
      <c r="AG148" s="57"/>
    </row>
    <row r="149" spans="1:33" s="58" customFormat="1" ht="10.5" customHeight="1" x14ac:dyDescent="0.25">
      <c r="A149" s="79"/>
      <c r="B149" s="4"/>
      <c r="C149" s="113"/>
      <c r="M149" s="2"/>
      <c r="N149" s="2"/>
      <c r="O149" s="4"/>
      <c r="P149" s="2"/>
      <c r="Q149" s="2"/>
      <c r="R149" s="2"/>
      <c r="S149" s="2"/>
      <c r="T149" s="4"/>
      <c r="U149" s="2"/>
      <c r="V149" s="2"/>
      <c r="W149" s="12"/>
      <c r="X149" s="2"/>
      <c r="Y149" s="2"/>
      <c r="Z149" s="2"/>
      <c r="AA149" s="2"/>
      <c r="AB149" s="2"/>
      <c r="AC149" s="13"/>
      <c r="AD149" s="57"/>
      <c r="AE149" s="57"/>
      <c r="AF149" s="57"/>
      <c r="AG149" s="57"/>
    </row>
    <row r="150" spans="1:33" s="58" customFormat="1" ht="10.5" customHeight="1" x14ac:dyDescent="0.25">
      <c r="A150" s="79"/>
      <c r="B150" s="4"/>
      <c r="C150" s="113"/>
      <c r="M150" s="2"/>
      <c r="N150" s="2"/>
      <c r="O150" s="4"/>
      <c r="P150" s="2"/>
      <c r="Q150" s="2"/>
      <c r="R150" s="2"/>
      <c r="S150" s="2"/>
      <c r="T150" s="4"/>
      <c r="U150" s="2"/>
      <c r="V150" s="2"/>
      <c r="W150" s="12"/>
      <c r="X150" s="2"/>
      <c r="Y150" s="2"/>
      <c r="Z150" s="2"/>
      <c r="AA150" s="2"/>
      <c r="AB150" s="2"/>
      <c r="AC150" s="13"/>
      <c r="AD150" s="57"/>
      <c r="AE150" s="57"/>
      <c r="AF150" s="57"/>
      <c r="AG150" s="57"/>
    </row>
    <row r="151" spans="1:33" s="58" customFormat="1" ht="10.5" customHeight="1" x14ac:dyDescent="0.25">
      <c r="A151" s="79"/>
      <c r="B151" s="4"/>
      <c r="C151" s="113"/>
      <c r="M151" s="2"/>
      <c r="N151" s="2"/>
      <c r="O151" s="4"/>
      <c r="P151" s="2"/>
      <c r="Q151" s="2"/>
      <c r="R151" s="2"/>
      <c r="S151" s="2"/>
      <c r="T151" s="4"/>
      <c r="U151" s="2"/>
      <c r="V151" s="2"/>
      <c r="W151" s="12"/>
      <c r="X151" s="2"/>
      <c r="Y151" s="2"/>
      <c r="Z151" s="2"/>
      <c r="AA151" s="2"/>
      <c r="AB151" s="2"/>
      <c r="AC151" s="13"/>
      <c r="AD151" s="57"/>
      <c r="AE151" s="57"/>
      <c r="AF151" s="57"/>
      <c r="AG151" s="57"/>
    </row>
    <row r="152" spans="1:33" s="58" customFormat="1" ht="10.5" customHeight="1" x14ac:dyDescent="0.25">
      <c r="A152" s="79"/>
      <c r="B152" s="4"/>
      <c r="C152" s="113"/>
      <c r="M152" s="2"/>
      <c r="N152" s="2"/>
      <c r="O152" s="4"/>
      <c r="P152" s="2"/>
      <c r="Q152" s="2"/>
      <c r="R152" s="2"/>
      <c r="S152" s="2"/>
      <c r="T152" s="4"/>
      <c r="U152" s="2"/>
      <c r="V152" s="2"/>
      <c r="W152" s="12"/>
      <c r="X152" s="2"/>
      <c r="Y152" s="2"/>
      <c r="Z152" s="2"/>
      <c r="AA152" s="2"/>
      <c r="AB152" s="2"/>
      <c r="AC152" s="13"/>
      <c r="AD152" s="57"/>
      <c r="AE152" s="57"/>
      <c r="AF152" s="57"/>
      <c r="AG152" s="57"/>
    </row>
    <row r="153" spans="1:33" s="58" customFormat="1" ht="10.5" customHeight="1" x14ac:dyDescent="0.25">
      <c r="A153" s="79"/>
      <c r="B153" s="4"/>
      <c r="C153" s="113"/>
      <c r="M153" s="2"/>
      <c r="N153" s="2"/>
      <c r="O153" s="4"/>
      <c r="P153" s="2"/>
      <c r="Q153" s="2"/>
      <c r="R153" s="2"/>
      <c r="S153" s="2"/>
      <c r="T153" s="4"/>
      <c r="U153" s="2"/>
      <c r="V153" s="2"/>
      <c r="W153" s="12"/>
      <c r="X153" s="2"/>
      <c r="Y153" s="2"/>
      <c r="Z153" s="2"/>
      <c r="AA153" s="2"/>
      <c r="AB153" s="2"/>
      <c r="AC153" s="13"/>
      <c r="AD153" s="57"/>
      <c r="AE153" s="57"/>
      <c r="AF153" s="57"/>
      <c r="AG153" s="57"/>
    </row>
    <row r="154" spans="1:33" s="58" customFormat="1" ht="10.5" customHeight="1" x14ac:dyDescent="0.25">
      <c r="A154" s="79"/>
      <c r="B154" s="4"/>
      <c r="C154" s="113"/>
      <c r="M154" s="2"/>
      <c r="N154" s="2"/>
      <c r="O154" s="4"/>
      <c r="P154" s="2"/>
      <c r="Q154" s="2"/>
      <c r="R154" s="2"/>
      <c r="S154" s="2"/>
      <c r="T154" s="4"/>
      <c r="U154" s="2"/>
      <c r="V154" s="2"/>
      <c r="W154" s="12"/>
      <c r="X154" s="2"/>
      <c r="Y154" s="2"/>
      <c r="Z154" s="2"/>
      <c r="AA154" s="2"/>
      <c r="AB154" s="2"/>
      <c r="AC154" s="13"/>
      <c r="AD154" s="57"/>
      <c r="AE154" s="57"/>
      <c r="AF154" s="57"/>
      <c r="AG154" s="57"/>
    </row>
    <row r="155" spans="1:33" s="58" customFormat="1" ht="10.5" customHeight="1" x14ac:dyDescent="0.25">
      <c r="A155" s="79"/>
      <c r="B155" s="4"/>
      <c r="C155" s="113"/>
      <c r="M155" s="2"/>
      <c r="N155" s="2"/>
      <c r="O155" s="4"/>
      <c r="P155" s="2"/>
      <c r="Q155" s="2"/>
      <c r="R155" s="2"/>
      <c r="S155" s="2"/>
      <c r="T155" s="4"/>
      <c r="U155" s="2"/>
      <c r="V155" s="2"/>
      <c r="W155" s="12"/>
      <c r="X155" s="2"/>
      <c r="Y155" s="2"/>
      <c r="Z155" s="2"/>
      <c r="AA155" s="2"/>
      <c r="AB155" s="2"/>
      <c r="AC155" s="13"/>
      <c r="AD155" s="57"/>
      <c r="AE155" s="57"/>
      <c r="AF155" s="57"/>
      <c r="AG155" s="57"/>
    </row>
    <row r="156" spans="1:33" s="58" customFormat="1" ht="10.5" customHeight="1" x14ac:dyDescent="0.25">
      <c r="A156" s="79"/>
      <c r="B156" s="4"/>
      <c r="C156" s="113"/>
      <c r="M156" s="2"/>
      <c r="N156" s="2"/>
      <c r="O156" s="4"/>
      <c r="P156" s="2"/>
      <c r="Q156" s="2"/>
      <c r="R156" s="2"/>
      <c r="S156" s="2"/>
      <c r="T156" s="4"/>
      <c r="U156" s="2"/>
      <c r="V156" s="2"/>
      <c r="W156" s="12"/>
      <c r="X156" s="2"/>
      <c r="Y156" s="2"/>
      <c r="Z156" s="2"/>
      <c r="AA156" s="2"/>
      <c r="AB156" s="2"/>
      <c r="AC156" s="13"/>
      <c r="AD156" s="57"/>
      <c r="AE156" s="57"/>
      <c r="AF156" s="57"/>
      <c r="AG156" s="57"/>
    </row>
    <row r="157" spans="1:33" s="58" customFormat="1" ht="10.5" customHeight="1" x14ac:dyDescent="0.25">
      <c r="A157" s="79"/>
      <c r="B157" s="4"/>
      <c r="C157" s="113"/>
      <c r="M157" s="2"/>
      <c r="N157" s="2"/>
      <c r="O157" s="4"/>
      <c r="P157" s="2"/>
      <c r="Q157" s="2"/>
      <c r="R157" s="2"/>
      <c r="S157" s="2"/>
      <c r="T157" s="4"/>
      <c r="U157" s="2"/>
      <c r="V157" s="2"/>
      <c r="W157" s="12"/>
      <c r="X157" s="2"/>
      <c r="Y157" s="2"/>
      <c r="Z157" s="2"/>
      <c r="AA157" s="2"/>
      <c r="AB157" s="2"/>
      <c r="AC157" s="13"/>
      <c r="AD157" s="57"/>
      <c r="AE157" s="57"/>
      <c r="AF157" s="57"/>
      <c r="AG157" s="57"/>
    </row>
    <row r="158" spans="1:33" s="58" customFormat="1" ht="10.5" customHeight="1" x14ac:dyDescent="0.25">
      <c r="A158" s="79"/>
      <c r="B158" s="4"/>
      <c r="C158" s="113"/>
      <c r="M158" s="2"/>
      <c r="N158" s="2"/>
      <c r="O158" s="4"/>
      <c r="P158" s="2"/>
      <c r="Q158" s="2"/>
      <c r="R158" s="2"/>
      <c r="S158" s="2"/>
      <c r="T158" s="4"/>
      <c r="U158" s="2"/>
      <c r="V158" s="2"/>
      <c r="W158" s="12"/>
      <c r="X158" s="2"/>
      <c r="Y158" s="2"/>
      <c r="Z158" s="2"/>
      <c r="AA158" s="2"/>
      <c r="AB158" s="2"/>
      <c r="AC158" s="13"/>
      <c r="AD158" s="57"/>
      <c r="AE158" s="57"/>
      <c r="AF158" s="57"/>
      <c r="AG158" s="57"/>
    </row>
    <row r="159" spans="1:33" s="58" customFormat="1" ht="10.5" customHeight="1" x14ac:dyDescent="0.25">
      <c r="A159" s="79"/>
      <c r="B159" s="4"/>
      <c r="C159" s="113"/>
      <c r="M159" s="2"/>
      <c r="N159" s="2"/>
      <c r="O159" s="4"/>
      <c r="P159" s="2"/>
      <c r="Q159" s="2"/>
      <c r="R159" s="2"/>
      <c r="S159" s="2"/>
      <c r="T159" s="4"/>
      <c r="U159" s="2"/>
      <c r="V159" s="2"/>
      <c r="W159" s="12"/>
      <c r="X159" s="2"/>
      <c r="Y159" s="2"/>
      <c r="Z159" s="2"/>
      <c r="AA159" s="2"/>
      <c r="AB159" s="2"/>
      <c r="AC159" s="13"/>
      <c r="AD159" s="57"/>
      <c r="AE159" s="57"/>
      <c r="AF159" s="57"/>
      <c r="AG159" s="57"/>
    </row>
    <row r="160" spans="1:33" s="58" customFormat="1" ht="10.5" customHeight="1" x14ac:dyDescent="0.25">
      <c r="A160" s="79"/>
      <c r="B160" s="4"/>
      <c r="C160" s="113"/>
      <c r="M160" s="2"/>
      <c r="N160" s="2"/>
      <c r="O160" s="4"/>
      <c r="P160" s="2"/>
      <c r="Q160" s="2"/>
      <c r="R160" s="2"/>
      <c r="S160" s="2"/>
      <c r="T160" s="4"/>
      <c r="U160" s="2"/>
      <c r="V160" s="2"/>
      <c r="W160" s="12"/>
      <c r="X160" s="2"/>
      <c r="Y160" s="2"/>
      <c r="Z160" s="2"/>
      <c r="AA160" s="2"/>
      <c r="AB160" s="2"/>
      <c r="AC160" s="13"/>
      <c r="AD160" s="57"/>
      <c r="AE160" s="57"/>
      <c r="AF160" s="57"/>
      <c r="AG160" s="57"/>
    </row>
    <row r="161" spans="1:33" s="58" customFormat="1" ht="10.5" customHeight="1" x14ac:dyDescent="0.25">
      <c r="A161" s="79"/>
      <c r="B161" s="4"/>
      <c r="C161" s="113"/>
      <c r="M161" s="2"/>
      <c r="N161" s="2"/>
      <c r="O161" s="4"/>
      <c r="P161" s="2"/>
      <c r="Q161" s="2"/>
      <c r="R161" s="2"/>
      <c r="S161" s="2"/>
      <c r="T161" s="4"/>
      <c r="U161" s="2"/>
      <c r="V161" s="2"/>
      <c r="W161" s="12"/>
      <c r="X161" s="2"/>
      <c r="Y161" s="2"/>
      <c r="Z161" s="2"/>
      <c r="AA161" s="2"/>
      <c r="AB161" s="2"/>
      <c r="AC161" s="13"/>
      <c r="AD161" s="57"/>
      <c r="AE161" s="57"/>
      <c r="AF161" s="57"/>
      <c r="AG161" s="57"/>
    </row>
    <row r="162" spans="1:33" s="58" customFormat="1" ht="10.5" customHeight="1" x14ac:dyDescent="0.25">
      <c r="A162" s="79"/>
      <c r="B162" s="4"/>
      <c r="C162" s="113"/>
      <c r="M162" s="2"/>
      <c r="N162" s="2"/>
      <c r="O162" s="4"/>
      <c r="P162" s="2"/>
      <c r="Q162" s="2"/>
      <c r="R162" s="2"/>
      <c r="S162" s="2"/>
      <c r="T162" s="4"/>
      <c r="U162" s="2"/>
      <c r="V162" s="2"/>
      <c r="W162" s="12"/>
      <c r="X162" s="2"/>
      <c r="Y162" s="2"/>
      <c r="Z162" s="2"/>
      <c r="AA162" s="2"/>
      <c r="AB162" s="2"/>
      <c r="AC162" s="13"/>
      <c r="AD162" s="57"/>
      <c r="AE162" s="57"/>
      <c r="AF162" s="57"/>
      <c r="AG162" s="57"/>
    </row>
    <row r="163" spans="1:33" s="58" customFormat="1" ht="10.5" customHeight="1" x14ac:dyDescent="0.25">
      <c r="A163" s="79"/>
      <c r="B163" s="4"/>
      <c r="C163" s="113"/>
      <c r="M163" s="2"/>
      <c r="N163" s="2"/>
      <c r="O163" s="4"/>
      <c r="P163" s="2"/>
      <c r="Q163" s="2"/>
      <c r="R163" s="2"/>
      <c r="S163" s="2"/>
      <c r="T163" s="4"/>
      <c r="U163" s="2"/>
      <c r="V163" s="2"/>
      <c r="W163" s="12"/>
      <c r="X163" s="2"/>
      <c r="Y163" s="2"/>
      <c r="Z163" s="2"/>
      <c r="AA163" s="2"/>
      <c r="AB163" s="2"/>
      <c r="AC163" s="13"/>
      <c r="AD163" s="57"/>
      <c r="AE163" s="57"/>
      <c r="AF163" s="57"/>
      <c r="AG163" s="57"/>
    </row>
    <row r="164" spans="1:33" s="58" customFormat="1" ht="10.5" customHeight="1" x14ac:dyDescent="0.25">
      <c r="A164" s="79"/>
      <c r="B164" s="4"/>
      <c r="C164" s="113"/>
      <c r="M164" s="2"/>
      <c r="N164" s="2"/>
      <c r="O164" s="4"/>
      <c r="P164" s="2"/>
      <c r="Q164" s="2"/>
      <c r="R164" s="2"/>
      <c r="S164" s="2"/>
      <c r="T164" s="4"/>
      <c r="U164" s="2"/>
      <c r="V164" s="2"/>
      <c r="W164" s="12"/>
      <c r="X164" s="2"/>
      <c r="Y164" s="2"/>
      <c r="Z164" s="2"/>
      <c r="AA164" s="2"/>
      <c r="AB164" s="2"/>
      <c r="AC164" s="13"/>
      <c r="AD164" s="57"/>
      <c r="AE164" s="57"/>
      <c r="AF164" s="57"/>
      <c r="AG164" s="57"/>
    </row>
    <row r="165" spans="1:33" s="58" customFormat="1" ht="10.5" customHeight="1" x14ac:dyDescent="0.25">
      <c r="A165" s="79"/>
      <c r="B165" s="4"/>
      <c r="C165" s="113"/>
      <c r="M165" s="2"/>
      <c r="N165" s="2"/>
      <c r="O165" s="4"/>
      <c r="P165" s="2"/>
      <c r="Q165" s="2"/>
      <c r="R165" s="2"/>
      <c r="S165" s="2"/>
      <c r="T165" s="4"/>
      <c r="U165" s="2"/>
      <c r="V165" s="2"/>
      <c r="W165" s="12"/>
      <c r="X165" s="2"/>
      <c r="Y165" s="2"/>
      <c r="Z165" s="2"/>
      <c r="AA165" s="2"/>
      <c r="AB165" s="2"/>
      <c r="AC165" s="13"/>
      <c r="AD165" s="57"/>
      <c r="AE165" s="57"/>
      <c r="AF165" s="57"/>
      <c r="AG165" s="57"/>
    </row>
    <row r="166" spans="1:33" s="58" customFormat="1" ht="10.5" customHeight="1" x14ac:dyDescent="0.25">
      <c r="A166" s="79"/>
      <c r="B166" s="4"/>
      <c r="C166" s="113"/>
      <c r="M166" s="2"/>
      <c r="N166" s="2"/>
      <c r="O166" s="4"/>
      <c r="P166" s="2"/>
      <c r="Q166" s="2"/>
      <c r="R166" s="2"/>
      <c r="S166" s="2"/>
      <c r="T166" s="4"/>
      <c r="U166" s="2"/>
      <c r="V166" s="2"/>
      <c r="W166" s="12"/>
      <c r="X166" s="2"/>
      <c r="Y166" s="2"/>
      <c r="Z166" s="2"/>
      <c r="AA166" s="2"/>
      <c r="AB166" s="2"/>
      <c r="AC166" s="13"/>
      <c r="AD166" s="57"/>
      <c r="AE166" s="57"/>
      <c r="AF166" s="57"/>
      <c r="AG166" s="57"/>
    </row>
    <row r="167" spans="1:33" s="58" customFormat="1" ht="10.5" customHeight="1" x14ac:dyDescent="0.25">
      <c r="A167" s="79"/>
      <c r="B167" s="4"/>
      <c r="C167" s="113"/>
      <c r="M167" s="2"/>
      <c r="N167" s="2"/>
      <c r="O167" s="4"/>
      <c r="P167" s="2"/>
      <c r="Q167" s="2"/>
      <c r="R167" s="2"/>
      <c r="S167" s="2"/>
      <c r="T167" s="4"/>
      <c r="U167" s="2"/>
      <c r="V167" s="2"/>
      <c r="W167" s="12"/>
      <c r="X167" s="2"/>
      <c r="Y167" s="2"/>
      <c r="Z167" s="2"/>
      <c r="AA167" s="2"/>
      <c r="AB167" s="2"/>
      <c r="AC167" s="13"/>
      <c r="AD167" s="57"/>
      <c r="AE167" s="57"/>
      <c r="AF167" s="57"/>
      <c r="AG167" s="57"/>
    </row>
    <row r="168" spans="1:33" s="58" customFormat="1" ht="10.5" customHeight="1" x14ac:dyDescent="0.25">
      <c r="A168" s="79"/>
      <c r="B168" s="4"/>
      <c r="C168" s="113"/>
      <c r="M168" s="2"/>
      <c r="N168" s="2"/>
      <c r="O168" s="4"/>
      <c r="P168" s="2"/>
      <c r="Q168" s="2"/>
      <c r="R168" s="2"/>
      <c r="S168" s="2"/>
      <c r="T168" s="4"/>
      <c r="U168" s="2"/>
      <c r="V168" s="2"/>
      <c r="W168" s="12"/>
      <c r="X168" s="2"/>
      <c r="Y168" s="2"/>
      <c r="Z168" s="2"/>
      <c r="AA168" s="2"/>
      <c r="AB168" s="2"/>
      <c r="AC168" s="13"/>
      <c r="AD168" s="57"/>
      <c r="AE168" s="57"/>
      <c r="AF168" s="57"/>
      <c r="AG168" s="57"/>
    </row>
    <row r="169" spans="1:33" s="58" customFormat="1" ht="10.5" customHeight="1" x14ac:dyDescent="0.25">
      <c r="A169" s="79"/>
      <c r="B169" s="4"/>
      <c r="C169" s="113"/>
      <c r="M169" s="2"/>
      <c r="N169" s="2"/>
      <c r="O169" s="4"/>
      <c r="P169" s="2"/>
      <c r="Q169" s="2"/>
      <c r="R169" s="2"/>
      <c r="S169" s="2"/>
      <c r="T169" s="4"/>
      <c r="U169" s="2"/>
      <c r="V169" s="2"/>
      <c r="W169" s="12"/>
      <c r="X169" s="2"/>
      <c r="Y169" s="2"/>
      <c r="Z169" s="2"/>
      <c r="AA169" s="2"/>
      <c r="AB169" s="2"/>
      <c r="AC169" s="13"/>
      <c r="AD169" s="57"/>
      <c r="AE169" s="57"/>
      <c r="AF169" s="57"/>
      <c r="AG169" s="57"/>
    </row>
    <row r="170" spans="1:33" s="58" customFormat="1" ht="10.5" customHeight="1" x14ac:dyDescent="0.25">
      <c r="A170" s="79"/>
      <c r="B170" s="4"/>
      <c r="C170" s="113"/>
      <c r="M170" s="2"/>
      <c r="N170" s="2"/>
      <c r="O170" s="4"/>
      <c r="P170" s="2"/>
      <c r="Q170" s="2"/>
      <c r="R170" s="2"/>
      <c r="S170" s="2"/>
      <c r="T170" s="4"/>
      <c r="U170" s="2"/>
      <c r="V170" s="2"/>
      <c r="W170" s="12"/>
      <c r="X170" s="2"/>
      <c r="Y170" s="2"/>
      <c r="Z170" s="2"/>
      <c r="AA170" s="2"/>
      <c r="AB170" s="2"/>
      <c r="AC170" s="13"/>
      <c r="AD170" s="57"/>
      <c r="AE170" s="57"/>
      <c r="AF170" s="57"/>
      <c r="AG170" s="57"/>
    </row>
    <row r="171" spans="1:33" s="58" customFormat="1" ht="10.5" customHeight="1" x14ac:dyDescent="0.25">
      <c r="A171" s="79"/>
      <c r="B171" s="4"/>
      <c r="C171" s="113"/>
      <c r="M171" s="2"/>
      <c r="N171" s="2"/>
      <c r="O171" s="4"/>
      <c r="P171" s="2"/>
      <c r="Q171" s="2"/>
      <c r="R171" s="2"/>
      <c r="S171" s="2"/>
      <c r="T171" s="4"/>
      <c r="U171" s="2"/>
      <c r="V171" s="2"/>
      <c r="W171" s="12"/>
      <c r="X171" s="2"/>
      <c r="Y171" s="2"/>
      <c r="Z171" s="2"/>
      <c r="AA171" s="2"/>
      <c r="AB171" s="2"/>
      <c r="AC171" s="13"/>
      <c r="AD171" s="57"/>
      <c r="AE171" s="57"/>
      <c r="AF171" s="57"/>
      <c r="AG171" s="57"/>
    </row>
    <row r="172" spans="1:33" s="58" customFormat="1" ht="10.5" customHeight="1" x14ac:dyDescent="0.25">
      <c r="A172" s="79"/>
      <c r="B172" s="4"/>
      <c r="C172" s="113"/>
      <c r="M172" s="2"/>
      <c r="N172" s="2"/>
      <c r="O172" s="4"/>
      <c r="P172" s="2"/>
      <c r="Q172" s="2"/>
      <c r="R172" s="2"/>
      <c r="S172" s="2"/>
      <c r="T172" s="4"/>
      <c r="U172" s="2"/>
      <c r="V172" s="2"/>
      <c r="W172" s="12"/>
      <c r="X172" s="2"/>
      <c r="Y172" s="2"/>
      <c r="Z172" s="2"/>
      <c r="AA172" s="2"/>
      <c r="AB172" s="2"/>
      <c r="AC172" s="13"/>
      <c r="AD172" s="57"/>
      <c r="AE172" s="57"/>
      <c r="AF172" s="57"/>
      <c r="AG172" s="57"/>
    </row>
    <row r="173" spans="1:33" s="58" customFormat="1" ht="10.5" customHeight="1" x14ac:dyDescent="0.25">
      <c r="A173" s="79"/>
      <c r="B173" s="4"/>
      <c r="C173" s="113"/>
      <c r="M173" s="2"/>
      <c r="N173" s="2"/>
      <c r="O173" s="4"/>
      <c r="P173" s="2"/>
      <c r="Q173" s="2"/>
      <c r="R173" s="2"/>
      <c r="S173" s="2"/>
      <c r="T173" s="4"/>
      <c r="U173" s="2"/>
      <c r="V173" s="2"/>
      <c r="W173" s="12"/>
      <c r="X173" s="2"/>
      <c r="Y173" s="2"/>
      <c r="Z173" s="2"/>
      <c r="AA173" s="2"/>
      <c r="AB173" s="2"/>
      <c r="AC173" s="13"/>
      <c r="AD173" s="57"/>
      <c r="AE173" s="57"/>
      <c r="AF173" s="57"/>
      <c r="AG173" s="57"/>
    </row>
    <row r="174" spans="1:33" s="58" customFormat="1" ht="10.5" customHeight="1" x14ac:dyDescent="0.25">
      <c r="A174" s="79"/>
      <c r="B174" s="4"/>
      <c r="C174" s="113"/>
      <c r="M174" s="2"/>
      <c r="N174" s="2"/>
      <c r="O174" s="4"/>
      <c r="P174" s="2"/>
      <c r="Q174" s="2"/>
      <c r="R174" s="2"/>
      <c r="S174" s="2"/>
      <c r="T174" s="4"/>
      <c r="U174" s="2"/>
      <c r="V174" s="2"/>
      <c r="W174" s="12"/>
      <c r="X174" s="2"/>
      <c r="Y174" s="2"/>
      <c r="Z174" s="2"/>
      <c r="AA174" s="2"/>
      <c r="AB174" s="2"/>
      <c r="AC174" s="13"/>
      <c r="AD174" s="57"/>
      <c r="AE174" s="57"/>
      <c r="AF174" s="57"/>
      <c r="AG174" s="57"/>
    </row>
    <row r="175" spans="1:33" s="58" customFormat="1" ht="10.5" customHeight="1" x14ac:dyDescent="0.25">
      <c r="A175" s="79"/>
      <c r="B175" s="4"/>
      <c r="C175" s="113"/>
      <c r="M175" s="2"/>
      <c r="N175" s="2"/>
      <c r="O175" s="4"/>
      <c r="P175" s="2"/>
      <c r="Q175" s="2"/>
      <c r="R175" s="2"/>
      <c r="S175" s="2"/>
      <c r="T175" s="4"/>
      <c r="U175" s="2"/>
      <c r="V175" s="2"/>
      <c r="W175" s="12"/>
      <c r="X175" s="2"/>
      <c r="Y175" s="2"/>
      <c r="Z175" s="2"/>
      <c r="AA175" s="2"/>
      <c r="AB175" s="2"/>
      <c r="AC175" s="13"/>
      <c r="AD175" s="57"/>
      <c r="AE175" s="57"/>
      <c r="AF175" s="57"/>
      <c r="AG175" s="57"/>
    </row>
    <row r="176" spans="1:33" s="58" customFormat="1" ht="10.5" customHeight="1" x14ac:dyDescent="0.25">
      <c r="A176" s="79"/>
      <c r="B176" s="4"/>
      <c r="C176" s="113"/>
      <c r="M176" s="2"/>
      <c r="N176" s="2"/>
      <c r="O176" s="4"/>
      <c r="P176" s="2"/>
      <c r="Q176" s="2"/>
      <c r="R176" s="2"/>
      <c r="S176" s="2"/>
      <c r="T176" s="4"/>
      <c r="U176" s="2"/>
      <c r="V176" s="2"/>
      <c r="W176" s="12"/>
      <c r="X176" s="2"/>
      <c r="Y176" s="2"/>
      <c r="Z176" s="2"/>
      <c r="AA176" s="2"/>
      <c r="AB176" s="2"/>
      <c r="AC176" s="13"/>
      <c r="AD176" s="57"/>
      <c r="AE176" s="57"/>
      <c r="AF176" s="57"/>
      <c r="AG176" s="57"/>
    </row>
    <row r="177" spans="1:33" s="58" customFormat="1" ht="10.5" customHeight="1" x14ac:dyDescent="0.25">
      <c r="A177" s="79"/>
      <c r="B177" s="4"/>
      <c r="C177" s="113"/>
      <c r="M177" s="2"/>
      <c r="N177" s="2"/>
      <c r="O177" s="4"/>
      <c r="P177" s="2"/>
      <c r="Q177" s="2"/>
      <c r="R177" s="2"/>
      <c r="S177" s="2"/>
      <c r="T177" s="4"/>
      <c r="U177" s="2"/>
      <c r="V177" s="2"/>
      <c r="W177" s="12"/>
      <c r="X177" s="2"/>
      <c r="Y177" s="2"/>
      <c r="Z177" s="2"/>
      <c r="AA177" s="2"/>
      <c r="AB177" s="2"/>
      <c r="AC177" s="13"/>
      <c r="AD177" s="57"/>
      <c r="AE177" s="57"/>
      <c r="AF177" s="57"/>
      <c r="AG177" s="57"/>
    </row>
    <row r="178" spans="1:33" s="58" customFormat="1" ht="10.5" customHeight="1" x14ac:dyDescent="0.25">
      <c r="A178" s="79"/>
      <c r="B178" s="4"/>
      <c r="C178" s="113"/>
      <c r="M178" s="2"/>
      <c r="N178" s="2"/>
      <c r="O178" s="4"/>
      <c r="P178" s="2"/>
      <c r="Q178" s="2"/>
      <c r="R178" s="2"/>
      <c r="S178" s="2"/>
      <c r="T178" s="4"/>
      <c r="U178" s="2"/>
      <c r="V178" s="2"/>
      <c r="W178" s="12"/>
      <c r="X178" s="2"/>
      <c r="Y178" s="2"/>
      <c r="Z178" s="2"/>
      <c r="AA178" s="2"/>
      <c r="AB178" s="2"/>
      <c r="AC178" s="13"/>
      <c r="AD178" s="57"/>
      <c r="AE178" s="57"/>
      <c r="AF178" s="57"/>
      <c r="AG178" s="57"/>
    </row>
    <row r="179" spans="1:33" s="58" customFormat="1" ht="10.5" customHeight="1" x14ac:dyDescent="0.25">
      <c r="A179" s="79"/>
      <c r="B179" s="4"/>
      <c r="C179" s="113"/>
      <c r="M179" s="2"/>
      <c r="N179" s="2"/>
      <c r="O179" s="4"/>
      <c r="P179" s="2"/>
      <c r="Q179" s="2"/>
      <c r="R179" s="2"/>
      <c r="S179" s="2"/>
      <c r="T179" s="4"/>
      <c r="U179" s="2"/>
      <c r="V179" s="2"/>
      <c r="W179" s="12"/>
      <c r="X179" s="2"/>
      <c r="Y179" s="2"/>
      <c r="Z179" s="2"/>
      <c r="AA179" s="2"/>
      <c r="AB179" s="2"/>
      <c r="AC179" s="13"/>
      <c r="AD179" s="57"/>
      <c r="AE179" s="57"/>
      <c r="AF179" s="57"/>
      <c r="AG179" s="57"/>
    </row>
    <row r="180" spans="1:33" s="58" customFormat="1" ht="10.5" customHeight="1" x14ac:dyDescent="0.25">
      <c r="A180" s="79"/>
      <c r="B180" s="4"/>
      <c r="C180" s="113"/>
      <c r="M180" s="2"/>
      <c r="N180" s="2"/>
      <c r="O180" s="4"/>
      <c r="P180" s="2"/>
      <c r="Q180" s="2"/>
      <c r="R180" s="2"/>
      <c r="S180" s="2"/>
      <c r="T180" s="4"/>
      <c r="U180" s="2"/>
      <c r="V180" s="2"/>
      <c r="W180" s="12"/>
      <c r="X180" s="2"/>
      <c r="Y180" s="2"/>
      <c r="Z180" s="2"/>
      <c r="AA180" s="2"/>
      <c r="AB180" s="2"/>
      <c r="AC180" s="13"/>
      <c r="AD180" s="57"/>
      <c r="AE180" s="57"/>
      <c r="AF180" s="57"/>
      <c r="AG180" s="57"/>
    </row>
    <row r="181" spans="1:33" s="58" customFormat="1" ht="10.5" customHeight="1" x14ac:dyDescent="0.25">
      <c r="A181" s="79"/>
      <c r="B181" s="4"/>
      <c r="C181" s="113"/>
      <c r="M181" s="2"/>
      <c r="N181" s="2"/>
      <c r="O181" s="4"/>
      <c r="P181" s="2"/>
      <c r="Q181" s="2"/>
      <c r="R181" s="2"/>
      <c r="S181" s="2"/>
      <c r="T181" s="4"/>
      <c r="U181" s="2"/>
      <c r="V181" s="2"/>
      <c r="W181" s="12"/>
      <c r="X181" s="2"/>
      <c r="Y181" s="2"/>
      <c r="Z181" s="2"/>
      <c r="AA181" s="2"/>
      <c r="AB181" s="2"/>
      <c r="AC181" s="13"/>
      <c r="AD181" s="57"/>
      <c r="AE181" s="57"/>
      <c r="AF181" s="57"/>
      <c r="AG181" s="57"/>
    </row>
    <row r="182" spans="1:33" s="58" customFormat="1" ht="10.5" customHeight="1" x14ac:dyDescent="0.25">
      <c r="A182" s="79"/>
      <c r="B182" s="4"/>
      <c r="C182" s="113"/>
      <c r="M182" s="2"/>
      <c r="N182" s="2"/>
      <c r="O182" s="4"/>
      <c r="P182" s="2"/>
      <c r="Q182" s="2"/>
      <c r="R182" s="2"/>
      <c r="S182" s="2"/>
      <c r="T182" s="4"/>
      <c r="U182" s="2"/>
      <c r="V182" s="2"/>
      <c r="W182" s="12"/>
      <c r="X182" s="2"/>
      <c r="Y182" s="2"/>
      <c r="Z182" s="2"/>
      <c r="AA182" s="2"/>
      <c r="AB182" s="2"/>
      <c r="AC182" s="13"/>
      <c r="AD182" s="57"/>
      <c r="AE182" s="57"/>
      <c r="AF182" s="57"/>
      <c r="AG182" s="57"/>
    </row>
    <row r="183" spans="1:33" s="58" customFormat="1" ht="10.5" customHeight="1" x14ac:dyDescent="0.25">
      <c r="A183" s="79"/>
      <c r="B183" s="4"/>
      <c r="C183" s="113"/>
      <c r="M183" s="2"/>
      <c r="N183" s="2"/>
      <c r="O183" s="4"/>
      <c r="P183" s="2"/>
      <c r="Q183" s="2"/>
      <c r="R183" s="2"/>
      <c r="S183" s="2"/>
      <c r="T183" s="4"/>
      <c r="U183" s="2"/>
      <c r="V183" s="2"/>
      <c r="W183" s="12"/>
      <c r="X183" s="2"/>
      <c r="Y183" s="2"/>
      <c r="Z183" s="2"/>
      <c r="AA183" s="2"/>
      <c r="AB183" s="2"/>
      <c r="AC183" s="13"/>
      <c r="AD183" s="57"/>
      <c r="AE183" s="57"/>
      <c r="AF183" s="57"/>
      <c r="AG183" s="57"/>
    </row>
    <row r="184" spans="1:33" s="58" customFormat="1" ht="10.5" customHeight="1" x14ac:dyDescent="0.25">
      <c r="A184" s="79"/>
      <c r="B184" s="4"/>
      <c r="C184" s="113"/>
      <c r="M184" s="2"/>
      <c r="N184" s="2"/>
      <c r="O184" s="4"/>
      <c r="P184" s="2"/>
      <c r="Q184" s="2"/>
      <c r="R184" s="2"/>
      <c r="S184" s="2"/>
      <c r="T184" s="4"/>
      <c r="U184" s="2"/>
      <c r="V184" s="2"/>
      <c r="W184" s="12"/>
      <c r="X184" s="2"/>
      <c r="Y184" s="2"/>
      <c r="Z184" s="2"/>
      <c r="AA184" s="2"/>
      <c r="AB184" s="2"/>
      <c r="AC184" s="13"/>
      <c r="AD184" s="57"/>
      <c r="AE184" s="57"/>
      <c r="AF184" s="57"/>
      <c r="AG184" s="57"/>
    </row>
    <row r="185" spans="1:33" s="58" customFormat="1" ht="10.5" customHeight="1" x14ac:dyDescent="0.25">
      <c r="A185" s="79"/>
      <c r="B185" s="4"/>
      <c r="C185" s="113"/>
      <c r="M185" s="2"/>
      <c r="N185" s="2"/>
      <c r="O185" s="4"/>
      <c r="P185" s="2"/>
      <c r="Q185" s="2"/>
      <c r="R185" s="2"/>
      <c r="S185" s="2"/>
      <c r="T185" s="4"/>
      <c r="U185" s="2"/>
      <c r="V185" s="2"/>
      <c r="W185" s="12"/>
      <c r="X185" s="2"/>
      <c r="Y185" s="2"/>
      <c r="Z185" s="2"/>
      <c r="AA185" s="2"/>
      <c r="AB185" s="2"/>
      <c r="AC185" s="13"/>
      <c r="AD185" s="57"/>
      <c r="AE185" s="57"/>
      <c r="AF185" s="57"/>
      <c r="AG185" s="57"/>
    </row>
    <row r="186" spans="1:33" s="58" customFormat="1" ht="10.5" customHeight="1" x14ac:dyDescent="0.25">
      <c r="A186" s="79"/>
      <c r="B186" s="4"/>
      <c r="C186" s="113"/>
      <c r="M186" s="2"/>
      <c r="N186" s="2"/>
      <c r="O186" s="4"/>
      <c r="P186" s="2"/>
      <c r="Q186" s="2"/>
      <c r="R186" s="2"/>
      <c r="S186" s="2"/>
      <c r="T186" s="4"/>
      <c r="U186" s="2"/>
      <c r="V186" s="2"/>
      <c r="W186" s="12"/>
      <c r="X186" s="2"/>
      <c r="Y186" s="2"/>
      <c r="Z186" s="2"/>
      <c r="AA186" s="2"/>
      <c r="AB186" s="2"/>
      <c r="AC186" s="13"/>
      <c r="AD186" s="57"/>
      <c r="AE186" s="57"/>
      <c r="AF186" s="57"/>
      <c r="AG186" s="57"/>
    </row>
    <row r="187" spans="1:33" s="58" customFormat="1" ht="10.5" customHeight="1" x14ac:dyDescent="0.25">
      <c r="A187" s="79"/>
      <c r="B187" s="4"/>
      <c r="C187" s="113"/>
      <c r="M187" s="2"/>
      <c r="N187" s="2"/>
      <c r="O187" s="4"/>
      <c r="P187" s="2"/>
      <c r="Q187" s="2"/>
      <c r="R187" s="2"/>
      <c r="S187" s="2"/>
      <c r="T187" s="4"/>
      <c r="U187" s="2"/>
      <c r="V187" s="2"/>
      <c r="W187" s="12"/>
      <c r="X187" s="2"/>
      <c r="Y187" s="2"/>
      <c r="Z187" s="2"/>
      <c r="AA187" s="2"/>
      <c r="AB187" s="2"/>
      <c r="AC187" s="13"/>
      <c r="AD187" s="57"/>
      <c r="AE187" s="57"/>
      <c r="AF187" s="57"/>
      <c r="AG187" s="57"/>
    </row>
    <row r="188" spans="1:33" s="58" customFormat="1" ht="10.5" customHeight="1" x14ac:dyDescent="0.25">
      <c r="A188" s="79"/>
      <c r="B188" s="4"/>
      <c r="C188" s="113"/>
      <c r="M188" s="2"/>
      <c r="N188" s="2"/>
      <c r="O188" s="4"/>
      <c r="P188" s="2"/>
      <c r="Q188" s="2"/>
      <c r="R188" s="2"/>
      <c r="S188" s="2"/>
      <c r="T188" s="4"/>
      <c r="U188" s="2"/>
      <c r="V188" s="2"/>
      <c r="W188" s="12"/>
      <c r="X188" s="2"/>
      <c r="Y188" s="2"/>
      <c r="Z188" s="2"/>
      <c r="AA188" s="2"/>
      <c r="AB188" s="2"/>
      <c r="AC188" s="13"/>
      <c r="AD188" s="57"/>
      <c r="AE188" s="57"/>
      <c r="AF188" s="57"/>
      <c r="AG188" s="57"/>
    </row>
    <row r="189" spans="1:33" s="58" customFormat="1" ht="10.5" customHeight="1" x14ac:dyDescent="0.25">
      <c r="A189" s="79"/>
      <c r="B189" s="4"/>
      <c r="C189" s="113"/>
      <c r="M189" s="2"/>
      <c r="N189" s="2"/>
      <c r="O189" s="4"/>
      <c r="P189" s="2"/>
      <c r="Q189" s="2"/>
      <c r="R189" s="2"/>
      <c r="S189" s="2"/>
      <c r="T189" s="4"/>
      <c r="U189" s="2"/>
      <c r="V189" s="2"/>
      <c r="W189" s="12"/>
      <c r="X189" s="2"/>
      <c r="Y189" s="2"/>
      <c r="Z189" s="2"/>
      <c r="AA189" s="2"/>
      <c r="AB189" s="2"/>
      <c r="AC189" s="13"/>
      <c r="AD189" s="57"/>
      <c r="AE189" s="57"/>
      <c r="AF189" s="57"/>
      <c r="AG189" s="57"/>
    </row>
    <row r="190" spans="1:33" s="58" customFormat="1" ht="10.5" customHeight="1" x14ac:dyDescent="0.25">
      <c r="A190" s="79"/>
      <c r="B190" s="4"/>
      <c r="C190" s="113"/>
      <c r="M190" s="2"/>
      <c r="N190" s="2"/>
      <c r="O190" s="4"/>
      <c r="P190" s="2"/>
      <c r="Q190" s="2"/>
      <c r="R190" s="2"/>
      <c r="S190" s="2"/>
      <c r="T190" s="4"/>
      <c r="U190" s="2"/>
      <c r="V190" s="2"/>
      <c r="W190" s="12"/>
      <c r="X190" s="2"/>
      <c r="Y190" s="2"/>
      <c r="Z190" s="2"/>
      <c r="AA190" s="2"/>
      <c r="AB190" s="2"/>
      <c r="AC190" s="13"/>
      <c r="AD190" s="57"/>
      <c r="AE190" s="57"/>
      <c r="AF190" s="57"/>
      <c r="AG190" s="57"/>
    </row>
    <row r="191" spans="1:33" s="58" customFormat="1" ht="10.5" customHeight="1" x14ac:dyDescent="0.25">
      <c r="A191" s="79"/>
      <c r="B191" s="4"/>
      <c r="C191" s="113"/>
      <c r="M191" s="2"/>
      <c r="N191" s="2"/>
      <c r="O191" s="4"/>
      <c r="P191" s="2"/>
      <c r="Q191" s="2"/>
      <c r="R191" s="2"/>
      <c r="S191" s="2"/>
      <c r="T191" s="4"/>
      <c r="U191" s="2"/>
      <c r="V191" s="2"/>
      <c r="W191" s="12"/>
      <c r="X191" s="2"/>
      <c r="Y191" s="2"/>
      <c r="Z191" s="2"/>
      <c r="AA191" s="2"/>
      <c r="AB191" s="2"/>
      <c r="AC191" s="13"/>
      <c r="AD191" s="57"/>
      <c r="AE191" s="57"/>
      <c r="AF191" s="57"/>
      <c r="AG191" s="57"/>
    </row>
    <row r="192" spans="1:33" s="58" customFormat="1" ht="10.5" customHeight="1" x14ac:dyDescent="0.25">
      <c r="A192" s="79"/>
      <c r="B192" s="4"/>
      <c r="C192" s="113"/>
      <c r="M192" s="2"/>
      <c r="N192" s="2"/>
      <c r="O192" s="4"/>
      <c r="P192" s="2"/>
      <c r="Q192" s="2"/>
      <c r="R192" s="2"/>
      <c r="S192" s="2"/>
      <c r="T192" s="4"/>
      <c r="U192" s="2"/>
      <c r="V192" s="2"/>
      <c r="W192" s="12"/>
      <c r="X192" s="2"/>
      <c r="Y192" s="2"/>
      <c r="Z192" s="2"/>
      <c r="AA192" s="2"/>
      <c r="AB192" s="2"/>
      <c r="AC192" s="13"/>
      <c r="AD192" s="57"/>
      <c r="AE192" s="57"/>
      <c r="AF192" s="57"/>
      <c r="AG192" s="57"/>
    </row>
    <row r="193" spans="1:33" s="58" customFormat="1" ht="10.5" customHeight="1" x14ac:dyDescent="0.25">
      <c r="A193" s="79"/>
      <c r="B193" s="4"/>
      <c r="C193" s="113"/>
      <c r="M193" s="2"/>
      <c r="N193" s="2"/>
      <c r="O193" s="4"/>
      <c r="P193" s="2"/>
      <c r="Q193" s="2"/>
      <c r="R193" s="2"/>
      <c r="S193" s="2"/>
      <c r="T193" s="4"/>
      <c r="U193" s="2"/>
      <c r="V193" s="2"/>
      <c r="W193" s="12"/>
      <c r="X193" s="2"/>
      <c r="Y193" s="2"/>
      <c r="Z193" s="2"/>
      <c r="AA193" s="2"/>
      <c r="AB193" s="2"/>
      <c r="AC193" s="13"/>
      <c r="AD193" s="57"/>
      <c r="AE193" s="57"/>
      <c r="AF193" s="57"/>
      <c r="AG193" s="57"/>
    </row>
    <row r="194" spans="1:33" s="58" customFormat="1" ht="10.5" customHeight="1" x14ac:dyDescent="0.25">
      <c r="A194" s="79"/>
      <c r="B194" s="4"/>
      <c r="C194" s="113"/>
      <c r="M194" s="2"/>
      <c r="N194" s="2"/>
      <c r="O194" s="4"/>
      <c r="P194" s="2"/>
      <c r="Q194" s="2"/>
      <c r="R194" s="2"/>
      <c r="S194" s="2"/>
      <c r="T194" s="4"/>
      <c r="U194" s="2"/>
      <c r="V194" s="2"/>
      <c r="W194" s="12"/>
      <c r="X194" s="2"/>
      <c r="Y194" s="2"/>
      <c r="Z194" s="2"/>
      <c r="AA194" s="2"/>
      <c r="AB194" s="2"/>
      <c r="AC194" s="13"/>
      <c r="AD194" s="57"/>
      <c r="AE194" s="57"/>
      <c r="AF194" s="57"/>
      <c r="AG194" s="57"/>
    </row>
    <row r="195" spans="1:33" s="58" customFormat="1" ht="10.5" customHeight="1" x14ac:dyDescent="0.25">
      <c r="A195" s="79"/>
      <c r="B195" s="4"/>
      <c r="C195" s="113"/>
      <c r="M195" s="2"/>
      <c r="N195" s="2"/>
      <c r="O195" s="4"/>
      <c r="P195" s="2"/>
      <c r="Q195" s="2"/>
      <c r="R195" s="2"/>
      <c r="S195" s="2"/>
      <c r="T195" s="4"/>
      <c r="U195" s="2"/>
      <c r="V195" s="2"/>
      <c r="W195" s="12"/>
      <c r="X195" s="2"/>
      <c r="Y195" s="2"/>
      <c r="Z195" s="2"/>
      <c r="AA195" s="2"/>
      <c r="AB195" s="2"/>
      <c r="AC195" s="13"/>
      <c r="AD195" s="57"/>
      <c r="AE195" s="57"/>
      <c r="AF195" s="57"/>
      <c r="AG195" s="57"/>
    </row>
    <row r="196" spans="1:33" s="58" customFormat="1" ht="10.5" customHeight="1" x14ac:dyDescent="0.25">
      <c r="A196" s="79"/>
      <c r="B196" s="4"/>
      <c r="C196" s="113"/>
      <c r="M196" s="2"/>
      <c r="N196" s="2"/>
      <c r="O196" s="4"/>
      <c r="P196" s="2"/>
      <c r="Q196" s="2"/>
      <c r="R196" s="2"/>
      <c r="S196" s="2"/>
      <c r="T196" s="4"/>
      <c r="U196" s="2"/>
      <c r="V196" s="2"/>
      <c r="W196" s="12"/>
      <c r="X196" s="2"/>
      <c r="Y196" s="2"/>
      <c r="Z196" s="2"/>
      <c r="AA196" s="2"/>
      <c r="AB196" s="2"/>
      <c r="AC196" s="13"/>
      <c r="AD196" s="57"/>
      <c r="AE196" s="57"/>
      <c r="AF196" s="57"/>
      <c r="AG196" s="57"/>
    </row>
    <row r="197" spans="1:33" s="58" customFormat="1" ht="10.5" customHeight="1" x14ac:dyDescent="0.25">
      <c r="A197" s="79"/>
      <c r="B197" s="4"/>
      <c r="C197" s="113"/>
      <c r="M197" s="2"/>
      <c r="N197" s="2"/>
      <c r="O197" s="4"/>
      <c r="P197" s="2"/>
      <c r="Q197" s="2"/>
      <c r="R197" s="2"/>
      <c r="S197" s="2"/>
      <c r="T197" s="4"/>
      <c r="U197" s="2"/>
      <c r="V197" s="2"/>
      <c r="W197" s="12"/>
      <c r="X197" s="2"/>
      <c r="Y197" s="2"/>
      <c r="Z197" s="2"/>
      <c r="AA197" s="2"/>
      <c r="AB197" s="2"/>
      <c r="AC197" s="13"/>
      <c r="AD197" s="57"/>
      <c r="AE197" s="57"/>
      <c r="AF197" s="57"/>
      <c r="AG197" s="57"/>
    </row>
    <row r="198" spans="1:33" s="58" customFormat="1" ht="10.5" customHeight="1" x14ac:dyDescent="0.25">
      <c r="A198" s="79"/>
      <c r="B198" s="4"/>
      <c r="C198" s="113"/>
      <c r="M198" s="2"/>
      <c r="N198" s="2"/>
      <c r="O198" s="4"/>
      <c r="P198" s="2"/>
      <c r="Q198" s="2"/>
      <c r="R198" s="2"/>
      <c r="S198" s="2"/>
      <c r="T198" s="4"/>
      <c r="U198" s="2"/>
      <c r="V198" s="2"/>
      <c r="W198" s="12"/>
      <c r="X198" s="2"/>
      <c r="Y198" s="2"/>
      <c r="Z198" s="2"/>
      <c r="AA198" s="2"/>
      <c r="AB198" s="2"/>
      <c r="AC198" s="13"/>
      <c r="AD198" s="57"/>
      <c r="AE198" s="57"/>
      <c r="AF198" s="57"/>
      <c r="AG198" s="57"/>
    </row>
    <row r="199" spans="1:33" s="58" customFormat="1" ht="10.5" customHeight="1" x14ac:dyDescent="0.25">
      <c r="A199" s="79"/>
      <c r="B199" s="4"/>
      <c r="C199" s="113"/>
      <c r="M199" s="2"/>
      <c r="N199" s="2"/>
      <c r="O199" s="4"/>
      <c r="P199" s="2"/>
      <c r="Q199" s="2"/>
      <c r="R199" s="2"/>
      <c r="S199" s="2"/>
      <c r="T199" s="4"/>
      <c r="U199" s="2"/>
      <c r="V199" s="2"/>
      <c r="W199" s="12"/>
      <c r="X199" s="2"/>
      <c r="Y199" s="2"/>
      <c r="Z199" s="2"/>
      <c r="AA199" s="2"/>
      <c r="AB199" s="2"/>
      <c r="AC199" s="13"/>
      <c r="AD199" s="57"/>
      <c r="AE199" s="57"/>
      <c r="AF199" s="57"/>
      <c r="AG199" s="57"/>
    </row>
    <row r="200" spans="1:33" s="58" customFormat="1" ht="10.5" customHeight="1" x14ac:dyDescent="0.25">
      <c r="A200" s="79"/>
      <c r="B200" s="4"/>
      <c r="C200" s="113"/>
      <c r="M200" s="2"/>
      <c r="N200" s="2"/>
      <c r="O200" s="4"/>
      <c r="P200" s="2"/>
      <c r="Q200" s="2"/>
      <c r="R200" s="2"/>
      <c r="S200" s="2"/>
      <c r="T200" s="4"/>
      <c r="U200" s="2"/>
      <c r="V200" s="2"/>
      <c r="W200" s="12"/>
      <c r="X200" s="2"/>
      <c r="Y200" s="2"/>
      <c r="Z200" s="2"/>
      <c r="AA200" s="2"/>
      <c r="AB200" s="2"/>
      <c r="AC200" s="13"/>
      <c r="AD200" s="57"/>
      <c r="AE200" s="57"/>
      <c r="AF200" s="57"/>
      <c r="AG200" s="57"/>
    </row>
    <row r="201" spans="1:33" s="58" customFormat="1" ht="10.5" customHeight="1" x14ac:dyDescent="0.25">
      <c r="A201" s="79"/>
      <c r="B201" s="4"/>
      <c r="C201" s="113"/>
      <c r="M201" s="2"/>
      <c r="N201" s="2"/>
      <c r="O201" s="4"/>
      <c r="P201" s="2"/>
      <c r="Q201" s="2"/>
      <c r="R201" s="2"/>
      <c r="S201" s="2"/>
      <c r="T201" s="4"/>
      <c r="U201" s="2"/>
      <c r="V201" s="2"/>
      <c r="W201" s="12"/>
      <c r="X201" s="2"/>
      <c r="Y201" s="2"/>
      <c r="Z201" s="2"/>
      <c r="AA201" s="2"/>
      <c r="AB201" s="2"/>
      <c r="AC201" s="13"/>
      <c r="AD201" s="57"/>
      <c r="AE201" s="57"/>
      <c r="AF201" s="57"/>
      <c r="AG201" s="57"/>
    </row>
    <row r="202" spans="1:33" s="58" customFormat="1" ht="10.5" customHeight="1" x14ac:dyDescent="0.25">
      <c r="A202" s="79"/>
      <c r="B202" s="4"/>
      <c r="C202" s="113"/>
      <c r="M202" s="2"/>
      <c r="N202" s="2"/>
      <c r="O202" s="4"/>
      <c r="P202" s="2"/>
      <c r="Q202" s="2"/>
      <c r="R202" s="2"/>
      <c r="S202" s="2"/>
      <c r="T202" s="4"/>
      <c r="U202" s="2"/>
      <c r="V202" s="2"/>
      <c r="W202" s="12"/>
      <c r="X202" s="2"/>
      <c r="Y202" s="2"/>
      <c r="Z202" s="2"/>
      <c r="AA202" s="2"/>
      <c r="AB202" s="2"/>
      <c r="AC202" s="13"/>
      <c r="AD202" s="57"/>
      <c r="AE202" s="57"/>
      <c r="AF202" s="57"/>
      <c r="AG202" s="57"/>
    </row>
    <row r="203" spans="1:33" s="58" customFormat="1" ht="10.5" customHeight="1" x14ac:dyDescent="0.25">
      <c r="A203" s="79"/>
      <c r="B203" s="4"/>
      <c r="C203" s="113"/>
      <c r="M203" s="2"/>
      <c r="N203" s="2"/>
      <c r="O203" s="4"/>
      <c r="P203" s="2"/>
      <c r="Q203" s="2"/>
      <c r="R203" s="2"/>
      <c r="S203" s="2"/>
      <c r="T203" s="4"/>
      <c r="U203" s="2"/>
      <c r="V203" s="2"/>
      <c r="W203" s="12"/>
      <c r="X203" s="2"/>
      <c r="Y203" s="2"/>
      <c r="Z203" s="2"/>
      <c r="AA203" s="2"/>
      <c r="AB203" s="2"/>
      <c r="AC203" s="13"/>
      <c r="AD203" s="57"/>
      <c r="AE203" s="57"/>
      <c r="AF203" s="57"/>
      <c r="AG203" s="57"/>
    </row>
    <row r="204" spans="1:33" s="58" customFormat="1" ht="10.5" customHeight="1" x14ac:dyDescent="0.25">
      <c r="A204" s="79"/>
      <c r="B204" s="4"/>
      <c r="C204" s="113"/>
      <c r="M204" s="2"/>
      <c r="N204" s="2"/>
      <c r="O204" s="4"/>
      <c r="P204" s="2"/>
      <c r="Q204" s="2"/>
      <c r="R204" s="2"/>
      <c r="S204" s="2"/>
      <c r="T204" s="4"/>
      <c r="U204" s="2"/>
      <c r="V204" s="2"/>
      <c r="W204" s="12"/>
      <c r="X204" s="2"/>
      <c r="Y204" s="2"/>
      <c r="Z204" s="2"/>
      <c r="AA204" s="2"/>
      <c r="AB204" s="2"/>
      <c r="AC204" s="13"/>
      <c r="AD204" s="57"/>
      <c r="AE204" s="57"/>
      <c r="AF204" s="57"/>
      <c r="AG204" s="57"/>
    </row>
    <row r="205" spans="1:33" s="58" customFormat="1" ht="10.5" customHeight="1" x14ac:dyDescent="0.25">
      <c r="A205" s="79"/>
      <c r="B205" s="4"/>
      <c r="C205" s="113"/>
      <c r="M205" s="2"/>
      <c r="N205" s="2"/>
      <c r="O205" s="4"/>
      <c r="P205" s="2"/>
      <c r="Q205" s="2"/>
      <c r="R205" s="2"/>
      <c r="S205" s="2"/>
      <c r="T205" s="4"/>
      <c r="U205" s="2"/>
      <c r="V205" s="2"/>
      <c r="W205" s="12"/>
      <c r="X205" s="2"/>
      <c r="Y205" s="2"/>
      <c r="Z205" s="2"/>
      <c r="AA205" s="2"/>
      <c r="AB205" s="2"/>
      <c r="AC205" s="13"/>
      <c r="AD205" s="57"/>
      <c r="AE205" s="57"/>
      <c r="AF205" s="57"/>
      <c r="AG205" s="57"/>
    </row>
    <row r="206" spans="1:33" s="58" customFormat="1" ht="10.5" customHeight="1" x14ac:dyDescent="0.25">
      <c r="A206" s="79"/>
      <c r="B206" s="4"/>
      <c r="C206" s="113"/>
      <c r="M206" s="2"/>
      <c r="N206" s="2"/>
      <c r="O206" s="4"/>
      <c r="P206" s="2"/>
      <c r="Q206" s="2"/>
      <c r="R206" s="2"/>
      <c r="S206" s="2"/>
      <c r="T206" s="4"/>
      <c r="U206" s="2"/>
      <c r="V206" s="2"/>
      <c r="W206" s="12"/>
      <c r="X206" s="2"/>
      <c r="Y206" s="2"/>
      <c r="Z206" s="2"/>
      <c r="AA206" s="2"/>
      <c r="AB206" s="2"/>
      <c r="AC206" s="13"/>
      <c r="AD206" s="57"/>
      <c r="AE206" s="57"/>
      <c r="AF206" s="57"/>
      <c r="AG206" s="57"/>
    </row>
    <row r="207" spans="1:33" s="58" customFormat="1" ht="10.5" customHeight="1" x14ac:dyDescent="0.25">
      <c r="A207" s="79"/>
      <c r="B207" s="4"/>
      <c r="C207" s="113"/>
      <c r="M207" s="2"/>
      <c r="N207" s="2"/>
      <c r="O207" s="4"/>
      <c r="P207" s="2"/>
      <c r="Q207" s="2"/>
      <c r="R207" s="2"/>
      <c r="S207" s="2"/>
      <c r="T207" s="4"/>
      <c r="U207" s="2"/>
      <c r="V207" s="2"/>
      <c r="W207" s="12"/>
      <c r="X207" s="2"/>
      <c r="Y207" s="2"/>
      <c r="Z207" s="2"/>
      <c r="AA207" s="2"/>
      <c r="AB207" s="2"/>
      <c r="AC207" s="13"/>
      <c r="AD207" s="57"/>
      <c r="AE207" s="57"/>
      <c r="AF207" s="57"/>
      <c r="AG207" s="57"/>
    </row>
    <row r="208" spans="1:33" s="58" customFormat="1" ht="10.5" customHeight="1" x14ac:dyDescent="0.25">
      <c r="A208" s="79"/>
      <c r="B208" s="4"/>
      <c r="C208" s="113"/>
      <c r="M208" s="2"/>
      <c r="N208" s="2"/>
      <c r="O208" s="4"/>
      <c r="P208" s="2"/>
      <c r="Q208" s="2"/>
      <c r="R208" s="2"/>
      <c r="S208" s="2"/>
      <c r="T208" s="4"/>
      <c r="U208" s="2"/>
      <c r="V208" s="2"/>
      <c r="W208" s="12"/>
      <c r="X208" s="2"/>
      <c r="Y208" s="2"/>
      <c r="Z208" s="2"/>
      <c r="AA208" s="2"/>
      <c r="AB208" s="2"/>
      <c r="AC208" s="13"/>
      <c r="AD208" s="57"/>
      <c r="AE208" s="57"/>
      <c r="AF208" s="57"/>
      <c r="AG208" s="57"/>
    </row>
    <row r="209" spans="1:33" s="58" customFormat="1" ht="10.5" customHeight="1" x14ac:dyDescent="0.25">
      <c r="A209" s="79"/>
      <c r="B209" s="4"/>
      <c r="C209" s="113"/>
      <c r="M209" s="2"/>
      <c r="N209" s="2"/>
      <c r="O209" s="4"/>
      <c r="P209" s="2"/>
      <c r="Q209" s="2"/>
      <c r="R209" s="2"/>
      <c r="S209" s="2"/>
      <c r="T209" s="4"/>
      <c r="U209" s="2"/>
      <c r="V209" s="2"/>
      <c r="W209" s="12"/>
      <c r="X209" s="2"/>
      <c r="Y209" s="2"/>
      <c r="Z209" s="2"/>
      <c r="AA209" s="2"/>
      <c r="AB209" s="2"/>
      <c r="AC209" s="13"/>
      <c r="AD209" s="57"/>
      <c r="AE209" s="57"/>
      <c r="AF209" s="57"/>
      <c r="AG209" s="57"/>
    </row>
    <row r="210" spans="1:33" s="58" customFormat="1" ht="10.5" customHeight="1" x14ac:dyDescent="0.25">
      <c r="A210" s="79"/>
      <c r="B210" s="4"/>
      <c r="C210" s="113"/>
      <c r="M210" s="2"/>
      <c r="N210" s="2"/>
      <c r="O210" s="4"/>
      <c r="P210" s="2"/>
      <c r="Q210" s="2"/>
      <c r="R210" s="2"/>
      <c r="S210" s="2"/>
      <c r="T210" s="4"/>
      <c r="U210" s="2"/>
      <c r="V210" s="2"/>
      <c r="W210" s="12"/>
      <c r="X210" s="2"/>
      <c r="Y210" s="2"/>
      <c r="Z210" s="2"/>
      <c r="AA210" s="2"/>
      <c r="AB210" s="2"/>
      <c r="AC210" s="13"/>
      <c r="AD210" s="57"/>
      <c r="AE210" s="57"/>
      <c r="AF210" s="57"/>
      <c r="AG210" s="57"/>
    </row>
    <row r="211" spans="1:33" s="58" customFormat="1" ht="10.5" customHeight="1" x14ac:dyDescent="0.25">
      <c r="A211" s="79"/>
      <c r="B211" s="4"/>
      <c r="C211" s="113"/>
      <c r="M211" s="2"/>
      <c r="N211" s="2"/>
      <c r="O211" s="4"/>
      <c r="P211" s="2"/>
      <c r="Q211" s="2"/>
      <c r="R211" s="2"/>
      <c r="S211" s="2"/>
      <c r="T211" s="4"/>
      <c r="U211" s="2"/>
      <c r="V211" s="2"/>
      <c r="W211" s="12"/>
      <c r="X211" s="2"/>
      <c r="Y211" s="2"/>
      <c r="Z211" s="2"/>
      <c r="AA211" s="2"/>
      <c r="AB211" s="2"/>
      <c r="AC211" s="13"/>
      <c r="AD211" s="57"/>
      <c r="AE211" s="57"/>
      <c r="AF211" s="57"/>
      <c r="AG211" s="57"/>
    </row>
    <row r="212" spans="1:33" s="58" customFormat="1" ht="10.5" customHeight="1" x14ac:dyDescent="0.25">
      <c r="A212" s="79"/>
      <c r="B212" s="4"/>
      <c r="C212" s="113"/>
      <c r="M212" s="2"/>
      <c r="N212" s="2"/>
      <c r="O212" s="4"/>
      <c r="P212" s="2"/>
      <c r="Q212" s="2"/>
      <c r="R212" s="2"/>
      <c r="S212" s="2"/>
      <c r="T212" s="4"/>
      <c r="U212" s="2"/>
      <c r="V212" s="2"/>
      <c r="W212" s="12"/>
      <c r="X212" s="2"/>
      <c r="Y212" s="2"/>
      <c r="Z212" s="2"/>
      <c r="AA212" s="2"/>
      <c r="AB212" s="2"/>
      <c r="AC212" s="13"/>
      <c r="AD212" s="57"/>
      <c r="AE212" s="57"/>
      <c r="AF212" s="57"/>
      <c r="AG212" s="57"/>
    </row>
    <row r="213" spans="1:33" s="58" customFormat="1" ht="10.5" customHeight="1" x14ac:dyDescent="0.25">
      <c r="A213" s="79"/>
      <c r="B213" s="4"/>
      <c r="C213" s="113"/>
      <c r="M213" s="2"/>
      <c r="N213" s="2"/>
      <c r="O213" s="4"/>
      <c r="P213" s="2"/>
      <c r="Q213" s="2"/>
      <c r="R213" s="2"/>
      <c r="S213" s="2"/>
      <c r="T213" s="4"/>
      <c r="U213" s="2"/>
      <c r="V213" s="2"/>
      <c r="W213" s="12"/>
      <c r="X213" s="2"/>
      <c r="Y213" s="2"/>
      <c r="Z213" s="2"/>
      <c r="AA213" s="2"/>
      <c r="AB213" s="2"/>
      <c r="AC213" s="13"/>
      <c r="AD213" s="57"/>
      <c r="AE213" s="57"/>
      <c r="AF213" s="57"/>
      <c r="AG213" s="57"/>
    </row>
    <row r="214" spans="1:33" s="58" customFormat="1" ht="10.5" customHeight="1" x14ac:dyDescent="0.25">
      <c r="A214" s="79"/>
      <c r="B214" s="4"/>
      <c r="C214" s="113"/>
      <c r="M214" s="2"/>
      <c r="N214" s="2"/>
      <c r="O214" s="4"/>
      <c r="P214" s="2"/>
      <c r="Q214" s="2"/>
      <c r="R214" s="2"/>
      <c r="S214" s="2"/>
      <c r="T214" s="4"/>
      <c r="U214" s="2"/>
      <c r="V214" s="2"/>
      <c r="W214" s="12"/>
      <c r="X214" s="2"/>
      <c r="Y214" s="2"/>
      <c r="Z214" s="2"/>
      <c r="AA214" s="2"/>
      <c r="AB214" s="2"/>
      <c r="AC214" s="13"/>
      <c r="AD214" s="57"/>
      <c r="AE214" s="57"/>
      <c r="AF214" s="57"/>
      <c r="AG214" s="57"/>
    </row>
    <row r="215" spans="1:33" s="58" customFormat="1" ht="10.5" customHeight="1" x14ac:dyDescent="0.25">
      <c r="A215" s="79"/>
      <c r="B215" s="4"/>
      <c r="C215" s="113"/>
      <c r="M215" s="2"/>
      <c r="N215" s="2"/>
      <c r="O215" s="4"/>
      <c r="P215" s="2"/>
      <c r="Q215" s="2"/>
      <c r="R215" s="2"/>
      <c r="S215" s="2"/>
      <c r="T215" s="4"/>
      <c r="U215" s="2"/>
      <c r="V215" s="2"/>
      <c r="W215" s="12"/>
      <c r="X215" s="2"/>
      <c r="Y215" s="2"/>
      <c r="Z215" s="2"/>
      <c r="AA215" s="2"/>
      <c r="AB215" s="2"/>
      <c r="AC215" s="13"/>
      <c r="AD215" s="57"/>
      <c r="AE215" s="57"/>
      <c r="AF215" s="57"/>
      <c r="AG215" s="57"/>
    </row>
    <row r="216" spans="1:33" s="58" customFormat="1" ht="10.5" customHeight="1" x14ac:dyDescent="0.25">
      <c r="A216" s="79"/>
      <c r="B216" s="4"/>
      <c r="C216" s="113"/>
      <c r="M216" s="2"/>
      <c r="N216" s="2"/>
      <c r="O216" s="4"/>
      <c r="P216" s="2"/>
      <c r="Q216" s="2"/>
      <c r="R216" s="2"/>
      <c r="S216" s="2"/>
      <c r="T216" s="4"/>
      <c r="U216" s="2"/>
      <c r="V216" s="2"/>
      <c r="W216" s="12"/>
      <c r="X216" s="2"/>
      <c r="Y216" s="2"/>
      <c r="Z216" s="2"/>
      <c r="AA216" s="2"/>
      <c r="AB216" s="2"/>
      <c r="AC216" s="13"/>
      <c r="AD216" s="57"/>
      <c r="AE216" s="57"/>
      <c r="AF216" s="57"/>
      <c r="AG216" s="57"/>
    </row>
    <row r="217" spans="1:33" s="58" customFormat="1" ht="10.5" customHeight="1" x14ac:dyDescent="0.25">
      <c r="A217" s="79"/>
      <c r="B217" s="4"/>
      <c r="C217" s="113"/>
      <c r="M217" s="2"/>
      <c r="N217" s="2"/>
      <c r="O217" s="4"/>
      <c r="P217" s="2"/>
      <c r="Q217" s="2"/>
      <c r="R217" s="2"/>
      <c r="S217" s="2"/>
      <c r="T217" s="4"/>
      <c r="U217" s="2"/>
      <c r="V217" s="2"/>
      <c r="W217" s="12"/>
      <c r="X217" s="2"/>
      <c r="Y217" s="2"/>
      <c r="Z217" s="2"/>
      <c r="AA217" s="2"/>
      <c r="AB217" s="2"/>
      <c r="AC217" s="13"/>
      <c r="AD217" s="57"/>
      <c r="AE217" s="57"/>
      <c r="AF217" s="57"/>
      <c r="AG217" s="57"/>
    </row>
    <row r="218" spans="1:33" s="58" customFormat="1" ht="10.5" customHeight="1" x14ac:dyDescent="0.25">
      <c r="A218" s="79"/>
      <c r="B218" s="4"/>
      <c r="C218" s="113"/>
      <c r="M218" s="2"/>
      <c r="N218" s="2"/>
      <c r="O218" s="4"/>
      <c r="P218" s="2"/>
      <c r="Q218" s="2"/>
      <c r="R218" s="2"/>
      <c r="S218" s="2"/>
      <c r="T218" s="4"/>
      <c r="U218" s="2"/>
      <c r="V218" s="2"/>
      <c r="W218" s="12"/>
      <c r="X218" s="2"/>
      <c r="Y218" s="2"/>
      <c r="Z218" s="2"/>
      <c r="AA218" s="2"/>
      <c r="AB218" s="2"/>
      <c r="AC218" s="13"/>
      <c r="AD218" s="57"/>
      <c r="AE218" s="57"/>
      <c r="AF218" s="57"/>
      <c r="AG218" s="57"/>
    </row>
    <row r="219" spans="1:33" s="58" customFormat="1" ht="10.5" customHeight="1" x14ac:dyDescent="0.25">
      <c r="A219" s="79"/>
      <c r="B219" s="4"/>
      <c r="C219" s="113"/>
      <c r="M219" s="2"/>
      <c r="N219" s="2"/>
      <c r="O219" s="4"/>
      <c r="P219" s="2"/>
      <c r="Q219" s="2"/>
      <c r="R219" s="2"/>
      <c r="S219" s="2"/>
      <c r="T219" s="4"/>
      <c r="U219" s="2"/>
      <c r="V219" s="2"/>
      <c r="W219" s="12"/>
      <c r="X219" s="2"/>
      <c r="Y219" s="2"/>
      <c r="Z219" s="2"/>
      <c r="AA219" s="2"/>
      <c r="AB219" s="2"/>
      <c r="AC219" s="13"/>
      <c r="AD219" s="57"/>
      <c r="AE219" s="57"/>
      <c r="AF219" s="57"/>
      <c r="AG219" s="57"/>
    </row>
    <row r="220" spans="1:33" s="58" customFormat="1" ht="10.5" customHeight="1" x14ac:dyDescent="0.25">
      <c r="A220" s="79"/>
      <c r="B220" s="4"/>
      <c r="C220" s="113"/>
      <c r="M220" s="2"/>
      <c r="N220" s="2"/>
      <c r="O220" s="4"/>
      <c r="P220" s="2"/>
      <c r="Q220" s="2"/>
      <c r="R220" s="2"/>
      <c r="S220" s="2"/>
      <c r="T220" s="4"/>
      <c r="U220" s="2"/>
      <c r="V220" s="2"/>
      <c r="W220" s="12"/>
      <c r="X220" s="2"/>
      <c r="Y220" s="2"/>
      <c r="Z220" s="2"/>
      <c r="AA220" s="2"/>
      <c r="AB220" s="2"/>
      <c r="AC220" s="13"/>
      <c r="AD220" s="57"/>
      <c r="AE220" s="57"/>
      <c r="AF220" s="57"/>
      <c r="AG220" s="57"/>
    </row>
    <row r="221" spans="1:33" s="58" customFormat="1" ht="10.5" customHeight="1" x14ac:dyDescent="0.25">
      <c r="A221" s="79"/>
      <c r="B221" s="4"/>
      <c r="C221" s="113"/>
      <c r="M221" s="2"/>
      <c r="N221" s="2"/>
      <c r="O221" s="4"/>
      <c r="P221" s="2"/>
      <c r="Q221" s="2"/>
      <c r="R221" s="2"/>
      <c r="S221" s="2"/>
      <c r="T221" s="4"/>
      <c r="U221" s="2"/>
      <c r="V221" s="2"/>
      <c r="W221" s="12"/>
      <c r="X221" s="2"/>
      <c r="Y221" s="2"/>
      <c r="Z221" s="2"/>
      <c r="AA221" s="2"/>
      <c r="AB221" s="2"/>
      <c r="AC221" s="13"/>
      <c r="AD221" s="57"/>
      <c r="AE221" s="57"/>
      <c r="AF221" s="57"/>
      <c r="AG221" s="57"/>
    </row>
    <row r="222" spans="1:33" s="58" customFormat="1" ht="10.5" customHeight="1" x14ac:dyDescent="0.25">
      <c r="A222" s="79"/>
      <c r="B222" s="4"/>
      <c r="C222" s="113"/>
      <c r="M222" s="2"/>
      <c r="N222" s="2"/>
      <c r="O222" s="4"/>
      <c r="P222" s="2"/>
      <c r="Q222" s="2"/>
      <c r="R222" s="2"/>
      <c r="S222" s="2"/>
      <c r="T222" s="4"/>
      <c r="U222" s="2"/>
      <c r="V222" s="2"/>
      <c r="W222" s="12"/>
      <c r="X222" s="2"/>
      <c r="Y222" s="2"/>
      <c r="Z222" s="2"/>
      <c r="AA222" s="2"/>
      <c r="AB222" s="2"/>
      <c r="AC222" s="13"/>
      <c r="AD222" s="57"/>
      <c r="AE222" s="57"/>
      <c r="AF222" s="57"/>
      <c r="AG222" s="57"/>
    </row>
    <row r="223" spans="1:33" s="58" customFormat="1" ht="10.5" customHeight="1" x14ac:dyDescent="0.25">
      <c r="A223" s="79"/>
      <c r="B223" s="4"/>
      <c r="C223" s="113"/>
      <c r="M223" s="2"/>
      <c r="N223" s="2"/>
      <c r="O223" s="4"/>
      <c r="P223" s="2"/>
      <c r="Q223" s="2"/>
      <c r="R223" s="2"/>
      <c r="S223" s="2"/>
      <c r="T223" s="4"/>
      <c r="U223" s="2"/>
      <c r="V223" s="2"/>
      <c r="W223" s="12"/>
      <c r="X223" s="2"/>
      <c r="Y223" s="2"/>
      <c r="Z223" s="2"/>
      <c r="AA223" s="2"/>
      <c r="AB223" s="2"/>
      <c r="AC223" s="13"/>
      <c r="AD223" s="57"/>
      <c r="AE223" s="57"/>
      <c r="AF223" s="57"/>
      <c r="AG223" s="57"/>
    </row>
    <row r="224" spans="1:33" s="58" customFormat="1" ht="10.5" customHeight="1" x14ac:dyDescent="0.25">
      <c r="A224" s="79"/>
      <c r="B224" s="4"/>
      <c r="C224" s="113"/>
      <c r="M224" s="2"/>
      <c r="N224" s="2"/>
      <c r="O224" s="4"/>
      <c r="P224" s="2"/>
      <c r="Q224" s="2"/>
      <c r="R224" s="2"/>
      <c r="S224" s="2"/>
      <c r="T224" s="4"/>
      <c r="U224" s="2"/>
      <c r="V224" s="2"/>
      <c r="W224" s="12"/>
      <c r="X224" s="2"/>
      <c r="Y224" s="2"/>
      <c r="Z224" s="2"/>
      <c r="AA224" s="2"/>
      <c r="AB224" s="2"/>
      <c r="AC224" s="13"/>
      <c r="AD224" s="57"/>
      <c r="AE224" s="57"/>
      <c r="AF224" s="57"/>
      <c r="AG224" s="57"/>
    </row>
    <row r="225" spans="1:33" s="58" customFormat="1" ht="10.5" customHeight="1" x14ac:dyDescent="0.25">
      <c r="A225" s="79"/>
      <c r="B225" s="4"/>
      <c r="C225" s="113"/>
      <c r="M225" s="2"/>
      <c r="N225" s="2"/>
      <c r="O225" s="4"/>
      <c r="P225" s="2"/>
      <c r="Q225" s="2"/>
      <c r="R225" s="2"/>
      <c r="S225" s="2"/>
      <c r="T225" s="4"/>
      <c r="U225" s="2"/>
      <c r="V225" s="2"/>
      <c r="W225" s="12"/>
      <c r="X225" s="2"/>
      <c r="Y225" s="2"/>
      <c r="Z225" s="2"/>
      <c r="AA225" s="2"/>
      <c r="AB225" s="2"/>
      <c r="AC225" s="13"/>
      <c r="AD225" s="57"/>
      <c r="AE225" s="57"/>
      <c r="AF225" s="57"/>
      <c r="AG225" s="57"/>
    </row>
    <row r="226" spans="1:33" s="58" customFormat="1" ht="10.5" customHeight="1" x14ac:dyDescent="0.25">
      <c r="A226" s="79"/>
      <c r="B226" s="4"/>
      <c r="C226" s="113"/>
      <c r="M226" s="2"/>
      <c r="N226" s="2"/>
      <c r="O226" s="4"/>
      <c r="P226" s="2"/>
      <c r="Q226" s="2"/>
      <c r="R226" s="2"/>
      <c r="S226" s="2"/>
      <c r="T226" s="4"/>
      <c r="U226" s="2"/>
      <c r="V226" s="2"/>
      <c r="W226" s="12"/>
      <c r="X226" s="2"/>
      <c r="Y226" s="2"/>
      <c r="Z226" s="2"/>
      <c r="AA226" s="2"/>
      <c r="AB226" s="2"/>
      <c r="AC226" s="13"/>
      <c r="AD226" s="57"/>
      <c r="AE226" s="57"/>
      <c r="AF226" s="57"/>
      <c r="AG226" s="57"/>
    </row>
    <row r="227" spans="1:33" s="58" customFormat="1" ht="10.5" customHeight="1" x14ac:dyDescent="0.25">
      <c r="A227" s="79"/>
      <c r="B227" s="4"/>
      <c r="C227" s="113"/>
      <c r="M227" s="2"/>
      <c r="N227" s="2"/>
      <c r="O227" s="4"/>
      <c r="P227" s="2"/>
      <c r="Q227" s="2"/>
      <c r="R227" s="2"/>
      <c r="S227" s="2"/>
      <c r="T227" s="4"/>
      <c r="U227" s="2"/>
      <c r="V227" s="2"/>
      <c r="W227" s="12"/>
      <c r="X227" s="2"/>
      <c r="Y227" s="2"/>
      <c r="Z227" s="2"/>
      <c r="AA227" s="2"/>
      <c r="AB227" s="2"/>
      <c r="AC227" s="13"/>
      <c r="AD227" s="57"/>
      <c r="AE227" s="57"/>
      <c r="AF227" s="57"/>
      <c r="AG227" s="57"/>
    </row>
    <row r="228" spans="1:33" s="58" customFormat="1" ht="10.5" customHeight="1" x14ac:dyDescent="0.25">
      <c r="A228" s="79"/>
      <c r="B228" s="4"/>
      <c r="C228" s="113"/>
      <c r="M228" s="2"/>
      <c r="N228" s="2"/>
      <c r="O228" s="4"/>
      <c r="P228" s="2"/>
      <c r="Q228" s="2"/>
      <c r="R228" s="2"/>
      <c r="S228" s="2"/>
      <c r="T228" s="4"/>
      <c r="U228" s="2"/>
      <c r="V228" s="2"/>
      <c r="W228" s="12"/>
      <c r="X228" s="2"/>
      <c r="Y228" s="2"/>
      <c r="Z228" s="2"/>
      <c r="AA228" s="2"/>
      <c r="AB228" s="2"/>
      <c r="AC228" s="13"/>
      <c r="AD228" s="57"/>
      <c r="AE228" s="57"/>
      <c r="AF228" s="57"/>
      <c r="AG228" s="57"/>
    </row>
    <row r="229" spans="1:33" s="58" customFormat="1" ht="10.5" customHeight="1" x14ac:dyDescent="0.25">
      <c r="A229" s="79"/>
      <c r="B229" s="4"/>
      <c r="C229" s="113"/>
      <c r="M229" s="2"/>
      <c r="N229" s="2"/>
      <c r="O229" s="4"/>
      <c r="P229" s="2"/>
      <c r="Q229" s="2"/>
      <c r="R229" s="2"/>
      <c r="S229" s="2"/>
      <c r="T229" s="4"/>
      <c r="U229" s="2"/>
      <c r="V229" s="2"/>
      <c r="W229" s="12"/>
      <c r="X229" s="2"/>
      <c r="Y229" s="2"/>
      <c r="Z229" s="2"/>
      <c r="AA229" s="2"/>
      <c r="AB229" s="2"/>
      <c r="AC229" s="13"/>
      <c r="AD229" s="57"/>
      <c r="AE229" s="57"/>
      <c r="AF229" s="57"/>
      <c r="AG229" s="57"/>
    </row>
    <row r="230" spans="1:33" s="58" customFormat="1" ht="10.5" customHeight="1" x14ac:dyDescent="0.25">
      <c r="A230" s="79"/>
      <c r="B230" s="4"/>
      <c r="C230" s="113"/>
      <c r="M230" s="2"/>
      <c r="N230" s="2"/>
      <c r="O230" s="4"/>
      <c r="P230" s="2"/>
      <c r="Q230" s="2"/>
      <c r="R230" s="2"/>
      <c r="S230" s="2"/>
      <c r="T230" s="4"/>
      <c r="U230" s="2"/>
      <c r="V230" s="2"/>
      <c r="W230" s="12"/>
      <c r="X230" s="2"/>
      <c r="Y230" s="2"/>
      <c r="Z230" s="2"/>
      <c r="AA230" s="2"/>
      <c r="AB230" s="2"/>
      <c r="AC230" s="13"/>
      <c r="AD230" s="57"/>
      <c r="AE230" s="57"/>
      <c r="AF230" s="57"/>
      <c r="AG230" s="57"/>
    </row>
    <row r="231" spans="1:33" s="58" customFormat="1" ht="10.5" customHeight="1" x14ac:dyDescent="0.25">
      <c r="A231" s="79"/>
      <c r="B231" s="4"/>
      <c r="C231" s="113"/>
      <c r="M231" s="2"/>
      <c r="N231" s="2"/>
      <c r="O231" s="4"/>
      <c r="P231" s="2"/>
      <c r="Q231" s="2"/>
      <c r="R231" s="2"/>
      <c r="S231" s="2"/>
      <c r="T231" s="4"/>
      <c r="U231" s="2"/>
      <c r="V231" s="2"/>
      <c r="W231" s="12"/>
      <c r="X231" s="2"/>
      <c r="Y231" s="2"/>
      <c r="Z231" s="2"/>
      <c r="AA231" s="2"/>
      <c r="AB231" s="2"/>
      <c r="AC231" s="13"/>
      <c r="AD231" s="57"/>
      <c r="AE231" s="57"/>
      <c r="AF231" s="57"/>
      <c r="AG231" s="57"/>
    </row>
    <row r="232" spans="1:33" s="58" customFormat="1" ht="10.5" customHeight="1" x14ac:dyDescent="0.25">
      <c r="A232" s="79"/>
      <c r="B232" s="4"/>
      <c r="C232" s="113"/>
      <c r="M232" s="2"/>
      <c r="N232" s="2"/>
      <c r="O232" s="4"/>
      <c r="P232" s="2"/>
      <c r="Q232" s="2"/>
      <c r="R232" s="2"/>
      <c r="S232" s="2"/>
      <c r="T232" s="4"/>
      <c r="U232" s="2"/>
      <c r="V232" s="2"/>
      <c r="W232" s="12"/>
      <c r="X232" s="2"/>
      <c r="Y232" s="2"/>
      <c r="Z232" s="2"/>
      <c r="AA232" s="2"/>
      <c r="AB232" s="2"/>
      <c r="AC232" s="13"/>
      <c r="AD232" s="57"/>
      <c r="AE232" s="57"/>
      <c r="AF232" s="57"/>
      <c r="AG232" s="57"/>
    </row>
    <row r="233" spans="1:33" s="58" customFormat="1" ht="10.5" customHeight="1" x14ac:dyDescent="0.25">
      <c r="A233" s="79"/>
      <c r="B233" s="4"/>
      <c r="C233" s="113"/>
      <c r="M233" s="2"/>
      <c r="N233" s="2"/>
      <c r="O233" s="4"/>
      <c r="P233" s="2"/>
      <c r="Q233" s="2"/>
      <c r="R233" s="2"/>
      <c r="S233" s="2"/>
      <c r="T233" s="4"/>
      <c r="U233" s="2"/>
      <c r="V233" s="2"/>
      <c r="W233" s="12"/>
      <c r="X233" s="2"/>
      <c r="Y233" s="2"/>
      <c r="Z233" s="2"/>
      <c r="AA233" s="2"/>
      <c r="AB233" s="2"/>
      <c r="AC233" s="13"/>
      <c r="AD233" s="57"/>
      <c r="AE233" s="57"/>
      <c r="AF233" s="57"/>
      <c r="AG233" s="57"/>
    </row>
    <row r="234" spans="1:33" s="58" customFormat="1" ht="10.5" customHeight="1" x14ac:dyDescent="0.25">
      <c r="A234" s="79"/>
      <c r="B234" s="4"/>
      <c r="C234" s="113"/>
      <c r="M234" s="2"/>
      <c r="N234" s="2"/>
      <c r="O234" s="4"/>
      <c r="P234" s="2"/>
      <c r="Q234" s="2"/>
      <c r="R234" s="2"/>
      <c r="S234" s="2"/>
      <c r="T234" s="4"/>
      <c r="U234" s="2"/>
      <c r="V234" s="2"/>
      <c r="W234" s="12"/>
      <c r="X234" s="2"/>
      <c r="Y234" s="2"/>
      <c r="Z234" s="2"/>
      <c r="AA234" s="2"/>
      <c r="AB234" s="2"/>
      <c r="AC234" s="13"/>
      <c r="AD234" s="57"/>
      <c r="AE234" s="57"/>
      <c r="AF234" s="57"/>
      <c r="AG234" s="57"/>
    </row>
    <row r="235" spans="1:33" s="58" customFormat="1" ht="10.5" customHeight="1" x14ac:dyDescent="0.25">
      <c r="A235" s="79"/>
      <c r="B235" s="4"/>
      <c r="C235" s="113"/>
      <c r="M235" s="2"/>
      <c r="N235" s="2"/>
      <c r="O235" s="4"/>
      <c r="P235" s="2"/>
      <c r="Q235" s="2"/>
      <c r="R235" s="2"/>
      <c r="S235" s="2"/>
      <c r="T235" s="4"/>
      <c r="U235" s="2"/>
      <c r="V235" s="2"/>
      <c r="W235" s="12"/>
      <c r="X235" s="2"/>
      <c r="Y235" s="2"/>
      <c r="Z235" s="2"/>
      <c r="AA235" s="2"/>
      <c r="AB235" s="2"/>
      <c r="AC235" s="13"/>
      <c r="AD235" s="57"/>
      <c r="AE235" s="57"/>
      <c r="AF235" s="57"/>
      <c r="AG235" s="57"/>
    </row>
    <row r="236" spans="1:33" s="58" customFormat="1" ht="10.5" customHeight="1" x14ac:dyDescent="0.25">
      <c r="A236" s="79"/>
      <c r="B236" s="4"/>
      <c r="C236" s="113"/>
      <c r="M236" s="2"/>
      <c r="N236" s="2"/>
      <c r="O236" s="4"/>
      <c r="P236" s="2"/>
      <c r="Q236" s="2"/>
      <c r="R236" s="2"/>
      <c r="S236" s="2"/>
      <c r="T236" s="4"/>
      <c r="U236" s="2"/>
      <c r="V236" s="2"/>
      <c r="W236" s="12"/>
      <c r="X236" s="2"/>
      <c r="Y236" s="2"/>
      <c r="Z236" s="2"/>
      <c r="AA236" s="2"/>
      <c r="AB236" s="2"/>
      <c r="AC236" s="13"/>
      <c r="AD236" s="57"/>
      <c r="AE236" s="57"/>
      <c r="AF236" s="57"/>
      <c r="AG236" s="57"/>
    </row>
    <row r="237" spans="1:33" s="58" customFormat="1" ht="10.5" customHeight="1" x14ac:dyDescent="0.25">
      <c r="A237" s="79"/>
      <c r="B237" s="4"/>
      <c r="C237" s="113"/>
      <c r="M237" s="2"/>
      <c r="N237" s="2"/>
      <c r="O237" s="4"/>
      <c r="P237" s="2"/>
      <c r="Q237" s="2"/>
      <c r="R237" s="2"/>
      <c r="S237" s="2"/>
      <c r="T237" s="4"/>
      <c r="U237" s="2"/>
      <c r="V237" s="2"/>
      <c r="W237" s="12"/>
      <c r="X237" s="2"/>
      <c r="Y237" s="2"/>
      <c r="Z237" s="2"/>
      <c r="AA237" s="2"/>
      <c r="AB237" s="2"/>
      <c r="AC237" s="13"/>
      <c r="AD237" s="57"/>
      <c r="AE237" s="57"/>
      <c r="AF237" s="57"/>
      <c r="AG237" s="57"/>
    </row>
    <row r="238" spans="1:33" s="58" customFormat="1" ht="10.5" customHeight="1" x14ac:dyDescent="0.25">
      <c r="A238" s="79"/>
      <c r="B238" s="4"/>
      <c r="C238" s="113"/>
      <c r="M238" s="2"/>
      <c r="N238" s="2"/>
      <c r="O238" s="4"/>
      <c r="P238" s="2"/>
      <c r="Q238" s="2"/>
      <c r="R238" s="2"/>
      <c r="S238" s="2"/>
      <c r="T238" s="4"/>
      <c r="U238" s="2"/>
      <c r="V238" s="2"/>
      <c r="W238" s="12"/>
      <c r="X238" s="2"/>
      <c r="Y238" s="2"/>
      <c r="Z238" s="2"/>
      <c r="AA238" s="2"/>
      <c r="AB238" s="2"/>
      <c r="AC238" s="13"/>
      <c r="AD238" s="57"/>
      <c r="AE238" s="57"/>
      <c r="AF238" s="57"/>
      <c r="AG238" s="57"/>
    </row>
    <row r="239" spans="1:33" s="58" customFormat="1" ht="10.5" customHeight="1" x14ac:dyDescent="0.25">
      <c r="A239" s="79"/>
      <c r="B239" s="4"/>
      <c r="C239" s="113"/>
      <c r="M239" s="2"/>
      <c r="N239" s="2"/>
      <c r="O239" s="4"/>
      <c r="P239" s="2"/>
      <c r="Q239" s="2"/>
      <c r="R239" s="2"/>
      <c r="S239" s="2"/>
      <c r="T239" s="4"/>
      <c r="U239" s="2"/>
      <c r="V239" s="2"/>
      <c r="W239" s="12"/>
      <c r="X239" s="2"/>
      <c r="Y239" s="2"/>
      <c r="Z239" s="2"/>
      <c r="AA239" s="2"/>
      <c r="AB239" s="2"/>
      <c r="AC239" s="13"/>
      <c r="AD239" s="57"/>
      <c r="AE239" s="57"/>
      <c r="AF239" s="57"/>
      <c r="AG239" s="57"/>
    </row>
    <row r="240" spans="1:33" s="58" customFormat="1" ht="10.5" customHeight="1" x14ac:dyDescent="0.25">
      <c r="A240" s="79"/>
      <c r="B240" s="4"/>
      <c r="C240" s="113"/>
      <c r="M240" s="2"/>
      <c r="N240" s="2"/>
      <c r="O240" s="4"/>
      <c r="P240" s="2"/>
      <c r="Q240" s="2"/>
      <c r="R240" s="2"/>
      <c r="S240" s="2"/>
      <c r="T240" s="4"/>
      <c r="U240" s="2"/>
      <c r="V240" s="2"/>
      <c r="W240" s="12"/>
      <c r="X240" s="2"/>
      <c r="Y240" s="2"/>
      <c r="Z240" s="2"/>
      <c r="AA240" s="2"/>
      <c r="AB240" s="2"/>
      <c r="AC240" s="13"/>
      <c r="AD240" s="57"/>
      <c r="AE240" s="57"/>
      <c r="AF240" s="57"/>
      <c r="AG240" s="57"/>
    </row>
    <row r="241" spans="1:33" s="58" customFormat="1" ht="10.5" customHeight="1" x14ac:dyDescent="0.25">
      <c r="A241" s="79"/>
      <c r="B241" s="4"/>
      <c r="C241" s="113"/>
      <c r="M241" s="2"/>
      <c r="N241" s="2"/>
      <c r="O241" s="4"/>
      <c r="P241" s="2"/>
      <c r="Q241" s="2"/>
      <c r="R241" s="2"/>
      <c r="S241" s="2"/>
      <c r="T241" s="4"/>
      <c r="U241" s="2"/>
      <c r="V241" s="2"/>
      <c r="W241" s="12"/>
      <c r="X241" s="2"/>
      <c r="Y241" s="2"/>
      <c r="Z241" s="2"/>
      <c r="AA241" s="2"/>
      <c r="AB241" s="2"/>
      <c r="AC241" s="13"/>
      <c r="AD241" s="57"/>
      <c r="AE241" s="57"/>
      <c r="AF241" s="57"/>
      <c r="AG241" s="57"/>
    </row>
    <row r="242" spans="1:33" s="58" customFormat="1" ht="10.5" customHeight="1" x14ac:dyDescent="0.25">
      <c r="A242" s="79"/>
      <c r="B242" s="4"/>
      <c r="C242" s="113"/>
      <c r="M242" s="2"/>
      <c r="N242" s="2"/>
      <c r="O242" s="4"/>
      <c r="P242" s="2"/>
      <c r="Q242" s="2"/>
      <c r="R242" s="2"/>
      <c r="S242" s="2"/>
      <c r="T242" s="4"/>
      <c r="U242" s="2"/>
      <c r="V242" s="2"/>
      <c r="W242" s="12"/>
      <c r="X242" s="2"/>
      <c r="Y242" s="2"/>
      <c r="Z242" s="2"/>
      <c r="AA242" s="2"/>
      <c r="AB242" s="2"/>
      <c r="AC242" s="13"/>
      <c r="AD242" s="57"/>
      <c r="AE242" s="57"/>
      <c r="AF242" s="57"/>
      <c r="AG242" s="57"/>
    </row>
    <row r="243" spans="1:33" s="58" customFormat="1" ht="10.5" customHeight="1" x14ac:dyDescent="0.25">
      <c r="A243" s="79"/>
      <c r="B243" s="4"/>
      <c r="C243" s="113"/>
      <c r="M243" s="2"/>
      <c r="N243" s="2"/>
      <c r="O243" s="4"/>
      <c r="P243" s="2"/>
      <c r="Q243" s="2"/>
      <c r="R243" s="2"/>
      <c r="S243" s="2"/>
      <c r="T243" s="4"/>
      <c r="U243" s="2"/>
      <c r="V243" s="2"/>
      <c r="W243" s="12"/>
      <c r="X243" s="2"/>
      <c r="Y243" s="2"/>
      <c r="Z243" s="2"/>
      <c r="AA243" s="2"/>
      <c r="AB243" s="2"/>
      <c r="AC243" s="13"/>
      <c r="AD243" s="57"/>
      <c r="AE243" s="57"/>
      <c r="AF243" s="57"/>
      <c r="AG243" s="57"/>
    </row>
    <row r="244" spans="1:33" s="58" customFormat="1" ht="10.5" customHeight="1" x14ac:dyDescent="0.25">
      <c r="A244" s="79"/>
      <c r="B244" s="4"/>
      <c r="C244" s="113"/>
      <c r="M244" s="2"/>
      <c r="N244" s="2"/>
      <c r="O244" s="4"/>
      <c r="P244" s="2"/>
      <c r="Q244" s="2"/>
      <c r="R244" s="2"/>
      <c r="S244" s="2"/>
      <c r="T244" s="4"/>
      <c r="U244" s="2"/>
      <c r="V244" s="2"/>
      <c r="W244" s="12"/>
      <c r="X244" s="2"/>
      <c r="Y244" s="2"/>
      <c r="Z244" s="2"/>
      <c r="AA244" s="2"/>
      <c r="AB244" s="2"/>
      <c r="AC244" s="13"/>
      <c r="AD244" s="57"/>
      <c r="AE244" s="57"/>
      <c r="AF244" s="57"/>
      <c r="AG244" s="57"/>
    </row>
    <row r="245" spans="1:33" s="58" customFormat="1" ht="10.5" customHeight="1" x14ac:dyDescent="0.25">
      <c r="A245" s="79"/>
      <c r="B245" s="4"/>
      <c r="C245" s="113"/>
      <c r="M245" s="2"/>
      <c r="N245" s="2"/>
      <c r="O245" s="4"/>
      <c r="P245" s="2"/>
      <c r="Q245" s="2"/>
      <c r="R245" s="2"/>
      <c r="S245" s="2"/>
      <c r="T245" s="4"/>
      <c r="U245" s="2"/>
      <c r="V245" s="2"/>
      <c r="W245" s="12"/>
      <c r="X245" s="2"/>
      <c r="Y245" s="2"/>
      <c r="Z245" s="2"/>
      <c r="AA245" s="2"/>
      <c r="AB245" s="2"/>
      <c r="AC245" s="13"/>
      <c r="AD245" s="57"/>
      <c r="AE245" s="57"/>
      <c r="AF245" s="57"/>
      <c r="AG245" s="57"/>
    </row>
    <row r="246" spans="1:33" s="58" customFormat="1" ht="10.5" customHeight="1" x14ac:dyDescent="0.25">
      <c r="A246" s="79"/>
      <c r="B246" s="4"/>
      <c r="C246" s="113"/>
      <c r="M246" s="2"/>
      <c r="N246" s="2"/>
      <c r="O246" s="4"/>
      <c r="P246" s="2"/>
      <c r="Q246" s="2"/>
      <c r="R246" s="2"/>
      <c r="S246" s="2"/>
      <c r="T246" s="4"/>
      <c r="U246" s="2"/>
      <c r="V246" s="2"/>
      <c r="W246" s="12"/>
      <c r="X246" s="2"/>
      <c r="Y246" s="2"/>
      <c r="Z246" s="2"/>
      <c r="AA246" s="2"/>
      <c r="AB246" s="2"/>
      <c r="AC246" s="13"/>
      <c r="AD246" s="57"/>
      <c r="AE246" s="57"/>
      <c r="AF246" s="57"/>
      <c r="AG246" s="57"/>
    </row>
    <row r="247" spans="1:33" s="58" customFormat="1" ht="10.5" customHeight="1" x14ac:dyDescent="0.25">
      <c r="A247" s="79"/>
      <c r="B247" s="4"/>
      <c r="C247" s="113"/>
      <c r="M247" s="2"/>
      <c r="N247" s="2"/>
      <c r="O247" s="4"/>
      <c r="P247" s="2"/>
      <c r="Q247" s="2"/>
      <c r="R247" s="2"/>
      <c r="S247" s="2"/>
      <c r="T247" s="4"/>
      <c r="U247" s="2"/>
      <c r="V247" s="2"/>
      <c r="W247" s="12"/>
      <c r="X247" s="2"/>
      <c r="Y247" s="2"/>
      <c r="Z247" s="2"/>
      <c r="AA247" s="2"/>
      <c r="AB247" s="2"/>
      <c r="AC247" s="13"/>
      <c r="AD247" s="57"/>
      <c r="AE247" s="57"/>
      <c r="AF247" s="57"/>
      <c r="AG247" s="57"/>
    </row>
    <row r="248" spans="1:33" s="58" customFormat="1" ht="10.5" customHeight="1" x14ac:dyDescent="0.25">
      <c r="A248" s="79"/>
      <c r="B248" s="4"/>
      <c r="C248" s="113"/>
      <c r="M248" s="2"/>
      <c r="N248" s="2"/>
      <c r="O248" s="4"/>
      <c r="P248" s="2"/>
      <c r="Q248" s="2"/>
      <c r="R248" s="2"/>
      <c r="S248" s="2"/>
      <c r="T248" s="4"/>
      <c r="U248" s="2"/>
      <c r="V248" s="2"/>
      <c r="W248" s="12"/>
      <c r="X248" s="2"/>
      <c r="Y248" s="2"/>
      <c r="Z248" s="2"/>
      <c r="AA248" s="2"/>
      <c r="AB248" s="2"/>
      <c r="AC248" s="13"/>
      <c r="AD248" s="57"/>
      <c r="AE248" s="57"/>
      <c r="AF248" s="57"/>
      <c r="AG248" s="57"/>
    </row>
    <row r="249" spans="1:33" s="58" customFormat="1" ht="10.5" customHeight="1" x14ac:dyDescent="0.25">
      <c r="A249" s="79"/>
      <c r="B249" s="4"/>
      <c r="C249" s="113"/>
      <c r="M249" s="2"/>
      <c r="N249" s="2"/>
      <c r="O249" s="4"/>
      <c r="P249" s="2"/>
      <c r="Q249" s="2"/>
      <c r="R249" s="2"/>
      <c r="S249" s="2"/>
      <c r="T249" s="4"/>
      <c r="U249" s="2"/>
      <c r="V249" s="2"/>
      <c r="W249" s="12"/>
      <c r="X249" s="2"/>
      <c r="Y249" s="2"/>
      <c r="Z249" s="2"/>
      <c r="AA249" s="2"/>
      <c r="AB249" s="2"/>
      <c r="AC249" s="13"/>
      <c r="AD249" s="57"/>
      <c r="AE249" s="57"/>
      <c r="AF249" s="57"/>
      <c r="AG249" s="57"/>
    </row>
    <row r="250" spans="1:33" s="58" customFormat="1" ht="10.5" customHeight="1" x14ac:dyDescent="0.25">
      <c r="A250" s="79"/>
      <c r="B250" s="4"/>
      <c r="C250" s="113"/>
      <c r="M250" s="2"/>
      <c r="N250" s="2"/>
      <c r="O250" s="4"/>
      <c r="P250" s="2"/>
      <c r="Q250" s="2"/>
      <c r="R250" s="2"/>
      <c r="S250" s="2"/>
      <c r="T250" s="4"/>
      <c r="U250" s="2"/>
      <c r="V250" s="2"/>
      <c r="W250" s="12"/>
      <c r="X250" s="2"/>
      <c r="Y250" s="2"/>
      <c r="Z250" s="2"/>
      <c r="AA250" s="2"/>
      <c r="AB250" s="2"/>
      <c r="AC250" s="13"/>
      <c r="AD250" s="57"/>
      <c r="AE250" s="57"/>
      <c r="AF250" s="57"/>
      <c r="AG250" s="57"/>
    </row>
    <row r="251" spans="1:33" s="58" customFormat="1" ht="10.5" customHeight="1" x14ac:dyDescent="0.25">
      <c r="A251" s="79"/>
      <c r="B251" s="4"/>
      <c r="C251" s="113"/>
      <c r="M251" s="2"/>
      <c r="N251" s="2"/>
      <c r="O251" s="4"/>
      <c r="P251" s="2"/>
      <c r="Q251" s="2"/>
      <c r="R251" s="2"/>
      <c r="S251" s="2"/>
      <c r="T251" s="4"/>
      <c r="U251" s="2"/>
      <c r="V251" s="2"/>
      <c r="W251" s="12"/>
      <c r="X251" s="2"/>
      <c r="Y251" s="2"/>
      <c r="Z251" s="2"/>
      <c r="AA251" s="2"/>
      <c r="AB251" s="2"/>
      <c r="AC251" s="13"/>
      <c r="AD251" s="57"/>
      <c r="AE251" s="57"/>
      <c r="AF251" s="57"/>
      <c r="AG251" s="57"/>
    </row>
    <row r="252" spans="1:33" s="58" customFormat="1" ht="10.5" customHeight="1" x14ac:dyDescent="0.25">
      <c r="A252" s="79"/>
      <c r="B252" s="4"/>
      <c r="C252" s="113"/>
      <c r="M252" s="2"/>
      <c r="N252" s="2"/>
      <c r="O252" s="4"/>
      <c r="P252" s="2"/>
      <c r="Q252" s="2"/>
      <c r="R252" s="2"/>
      <c r="S252" s="2"/>
      <c r="T252" s="4"/>
      <c r="U252" s="2"/>
      <c r="V252" s="2"/>
      <c r="W252" s="12"/>
      <c r="X252" s="2"/>
      <c r="Y252" s="2"/>
      <c r="Z252" s="2"/>
      <c r="AA252" s="2"/>
      <c r="AB252" s="2"/>
      <c r="AC252" s="13"/>
      <c r="AD252" s="57"/>
      <c r="AE252" s="57"/>
      <c r="AF252" s="57"/>
      <c r="AG252" s="57"/>
    </row>
    <row r="253" spans="1:33" s="58" customFormat="1" ht="10.5" customHeight="1" x14ac:dyDescent="0.25">
      <c r="A253" s="79"/>
      <c r="B253" s="4"/>
      <c r="C253" s="113"/>
      <c r="M253" s="2"/>
      <c r="N253" s="2"/>
      <c r="O253" s="4"/>
      <c r="P253" s="2"/>
      <c r="Q253" s="2"/>
      <c r="R253" s="2"/>
      <c r="S253" s="2"/>
      <c r="T253" s="4"/>
      <c r="U253" s="2"/>
      <c r="V253" s="2"/>
      <c r="W253" s="12"/>
      <c r="X253" s="2"/>
      <c r="Y253" s="2"/>
      <c r="Z253" s="2"/>
      <c r="AA253" s="2"/>
      <c r="AB253" s="2"/>
      <c r="AC253" s="13"/>
      <c r="AD253" s="57"/>
      <c r="AE253" s="57"/>
      <c r="AF253" s="57"/>
      <c r="AG253" s="57"/>
    </row>
    <row r="254" spans="1:33" s="58" customFormat="1" ht="10.5" customHeight="1" x14ac:dyDescent="0.25">
      <c r="A254" s="79"/>
      <c r="B254" s="4"/>
      <c r="C254" s="113"/>
      <c r="M254" s="2"/>
      <c r="N254" s="2"/>
      <c r="O254" s="4"/>
      <c r="P254" s="2"/>
      <c r="Q254" s="2"/>
      <c r="R254" s="2"/>
      <c r="S254" s="2"/>
      <c r="T254" s="4"/>
      <c r="U254" s="2"/>
      <c r="V254" s="2"/>
      <c r="W254" s="12"/>
      <c r="X254" s="2"/>
      <c r="Y254" s="2"/>
      <c r="Z254" s="2"/>
      <c r="AA254" s="2"/>
      <c r="AB254" s="2"/>
      <c r="AC254" s="13"/>
      <c r="AD254" s="57"/>
      <c r="AE254" s="57"/>
      <c r="AF254" s="57"/>
      <c r="AG254" s="57"/>
    </row>
    <row r="255" spans="1:33" s="58" customFormat="1" ht="10.5" customHeight="1" x14ac:dyDescent="0.25">
      <c r="A255" s="79"/>
      <c r="B255" s="4"/>
      <c r="C255" s="113"/>
      <c r="M255" s="2"/>
      <c r="N255" s="2"/>
      <c r="O255" s="4"/>
      <c r="P255" s="2"/>
      <c r="Q255" s="2"/>
      <c r="R255" s="2"/>
      <c r="S255" s="2"/>
      <c r="T255" s="4"/>
      <c r="U255" s="2"/>
      <c r="V255" s="2"/>
      <c r="W255" s="12"/>
      <c r="X255" s="2"/>
      <c r="Y255" s="2"/>
      <c r="Z255" s="2"/>
      <c r="AA255" s="2"/>
      <c r="AB255" s="2"/>
      <c r="AC255" s="13"/>
      <c r="AD255" s="57"/>
      <c r="AE255" s="57"/>
      <c r="AF255" s="57"/>
      <c r="AG255" s="57"/>
    </row>
    <row r="256" spans="1:33" s="58" customFormat="1" ht="10.5" customHeight="1" x14ac:dyDescent="0.25">
      <c r="A256" s="79"/>
      <c r="B256" s="4"/>
      <c r="C256" s="113"/>
      <c r="M256" s="2"/>
      <c r="N256" s="2"/>
      <c r="O256" s="4"/>
      <c r="P256" s="2"/>
      <c r="Q256" s="2"/>
      <c r="R256" s="2"/>
      <c r="S256" s="2"/>
      <c r="T256" s="4"/>
      <c r="U256" s="2"/>
      <c r="V256" s="2"/>
      <c r="W256" s="12"/>
      <c r="X256" s="2"/>
      <c r="Y256" s="2"/>
      <c r="Z256" s="2"/>
      <c r="AA256" s="2"/>
      <c r="AB256" s="2"/>
      <c r="AC256" s="13"/>
      <c r="AD256" s="57"/>
      <c r="AE256" s="57"/>
      <c r="AF256" s="57"/>
      <c r="AG256" s="57"/>
    </row>
    <row r="257" spans="1:33" s="58" customFormat="1" ht="10.5" customHeight="1" x14ac:dyDescent="0.25">
      <c r="A257" s="79"/>
      <c r="B257" s="4"/>
      <c r="C257" s="113"/>
      <c r="M257" s="2"/>
      <c r="N257" s="2"/>
      <c r="O257" s="4"/>
      <c r="P257" s="2"/>
      <c r="Q257" s="2"/>
      <c r="R257" s="2"/>
      <c r="S257" s="2"/>
      <c r="T257" s="4"/>
      <c r="U257" s="2"/>
      <c r="V257" s="2"/>
      <c r="W257" s="12"/>
      <c r="X257" s="2"/>
      <c r="Y257" s="2"/>
      <c r="Z257" s="2"/>
      <c r="AA257" s="2"/>
      <c r="AB257" s="2"/>
      <c r="AC257" s="13"/>
      <c r="AD257" s="57"/>
      <c r="AE257" s="57"/>
      <c r="AF257" s="57"/>
      <c r="AG257" s="57"/>
    </row>
    <row r="258" spans="1:33" s="58" customFormat="1" ht="10.5" customHeight="1" x14ac:dyDescent="0.25">
      <c r="A258" s="79"/>
      <c r="B258" s="4"/>
      <c r="C258" s="113"/>
      <c r="M258" s="2"/>
      <c r="N258" s="2"/>
      <c r="O258" s="4"/>
      <c r="P258" s="2"/>
      <c r="Q258" s="2"/>
      <c r="R258" s="2"/>
      <c r="S258" s="2"/>
      <c r="T258" s="4"/>
      <c r="U258" s="2"/>
      <c r="V258" s="2"/>
      <c r="W258" s="12"/>
      <c r="X258" s="2"/>
      <c r="Y258" s="2"/>
      <c r="Z258" s="2"/>
      <c r="AA258" s="2"/>
      <c r="AB258" s="2"/>
      <c r="AC258" s="13"/>
      <c r="AD258" s="57"/>
      <c r="AE258" s="57"/>
      <c r="AF258" s="57"/>
      <c r="AG258" s="57"/>
    </row>
    <row r="259" spans="1:33" s="58" customFormat="1" ht="10.5" customHeight="1" x14ac:dyDescent="0.25">
      <c r="A259" s="79"/>
      <c r="B259" s="4"/>
      <c r="C259" s="113"/>
      <c r="M259" s="2"/>
      <c r="N259" s="2"/>
      <c r="O259" s="4"/>
      <c r="P259" s="2"/>
      <c r="Q259" s="2"/>
      <c r="R259" s="2"/>
      <c r="S259" s="2"/>
      <c r="T259" s="4"/>
      <c r="U259" s="2"/>
      <c r="V259" s="2"/>
      <c r="W259" s="12"/>
      <c r="X259" s="2"/>
      <c r="Y259" s="2"/>
      <c r="Z259" s="2"/>
      <c r="AA259" s="2"/>
      <c r="AB259" s="2"/>
      <c r="AC259" s="13"/>
      <c r="AD259" s="57"/>
      <c r="AE259" s="57"/>
      <c r="AF259" s="57"/>
      <c r="AG259" s="57"/>
    </row>
    <row r="260" spans="1:33" s="58" customFormat="1" ht="10.5" customHeight="1" x14ac:dyDescent="0.25">
      <c r="A260" s="79"/>
      <c r="B260" s="4"/>
      <c r="C260" s="113"/>
      <c r="M260" s="2"/>
      <c r="N260" s="2"/>
      <c r="O260" s="4"/>
      <c r="P260" s="2"/>
      <c r="Q260" s="2"/>
      <c r="R260" s="2"/>
      <c r="S260" s="2"/>
      <c r="T260" s="4"/>
      <c r="U260" s="2"/>
      <c r="V260" s="2"/>
      <c r="W260" s="12"/>
      <c r="X260" s="2"/>
      <c r="Y260" s="2"/>
      <c r="Z260" s="2"/>
      <c r="AA260" s="2"/>
      <c r="AB260" s="2"/>
      <c r="AC260" s="13"/>
      <c r="AD260" s="57"/>
      <c r="AE260" s="57"/>
      <c r="AF260" s="57"/>
      <c r="AG260" s="57"/>
    </row>
    <row r="261" spans="1:33" s="58" customFormat="1" ht="10.5" customHeight="1" x14ac:dyDescent="0.25">
      <c r="A261" s="79"/>
      <c r="B261" s="4"/>
      <c r="C261" s="113"/>
      <c r="M261" s="2"/>
      <c r="N261" s="2"/>
      <c r="O261" s="4"/>
      <c r="P261" s="2"/>
      <c r="Q261" s="2"/>
      <c r="R261" s="2"/>
      <c r="S261" s="2"/>
      <c r="T261" s="4"/>
      <c r="U261" s="2"/>
      <c r="V261" s="2"/>
      <c r="W261" s="12"/>
      <c r="X261" s="2"/>
      <c r="Y261" s="2"/>
      <c r="Z261" s="2"/>
      <c r="AA261" s="2"/>
      <c r="AB261" s="2"/>
      <c r="AC261" s="13"/>
      <c r="AD261" s="57"/>
      <c r="AE261" s="57"/>
      <c r="AF261" s="57"/>
      <c r="AG261" s="57"/>
    </row>
    <row r="262" spans="1:33" s="58" customFormat="1" ht="10.5" customHeight="1" x14ac:dyDescent="0.25">
      <c r="A262" s="79"/>
      <c r="B262" s="4"/>
      <c r="C262" s="113"/>
      <c r="M262" s="2"/>
      <c r="N262" s="2"/>
      <c r="O262" s="4"/>
      <c r="P262" s="2"/>
      <c r="Q262" s="2"/>
      <c r="R262" s="2"/>
      <c r="S262" s="2"/>
      <c r="T262" s="4"/>
      <c r="U262" s="2"/>
      <c r="V262" s="2"/>
      <c r="W262" s="12"/>
      <c r="X262" s="2"/>
      <c r="Y262" s="2"/>
      <c r="Z262" s="2"/>
      <c r="AA262" s="2"/>
      <c r="AB262" s="2"/>
      <c r="AC262" s="13"/>
      <c r="AD262" s="57"/>
      <c r="AE262" s="57"/>
      <c r="AF262" s="57"/>
      <c r="AG262" s="57"/>
    </row>
    <row r="263" spans="1:33" s="58" customFormat="1" ht="10.5" customHeight="1" x14ac:dyDescent="0.25">
      <c r="A263" s="79"/>
      <c r="B263" s="4"/>
      <c r="C263" s="113"/>
      <c r="M263" s="2"/>
      <c r="N263" s="2"/>
      <c r="O263" s="4"/>
      <c r="P263" s="2"/>
      <c r="Q263" s="2"/>
      <c r="R263" s="2"/>
      <c r="S263" s="2"/>
      <c r="T263" s="4"/>
      <c r="U263" s="2"/>
      <c r="V263" s="2"/>
      <c r="W263" s="12"/>
      <c r="X263" s="2"/>
      <c r="Y263" s="2"/>
      <c r="Z263" s="2"/>
      <c r="AA263" s="2"/>
      <c r="AB263" s="2"/>
      <c r="AC263" s="13"/>
      <c r="AD263" s="57"/>
      <c r="AE263" s="57"/>
      <c r="AF263" s="57"/>
      <c r="AG263" s="57"/>
    </row>
    <row r="264" spans="1:33" s="58" customFormat="1" ht="10.5" customHeight="1" x14ac:dyDescent="0.25">
      <c r="A264" s="79"/>
      <c r="B264" s="4"/>
      <c r="C264" s="113"/>
      <c r="M264" s="2"/>
      <c r="N264" s="2"/>
      <c r="O264" s="4"/>
      <c r="P264" s="2"/>
      <c r="Q264" s="2"/>
      <c r="R264" s="2"/>
      <c r="S264" s="2"/>
      <c r="T264" s="4"/>
      <c r="U264" s="2"/>
      <c r="V264" s="2"/>
      <c r="W264" s="12"/>
      <c r="X264" s="2"/>
      <c r="Y264" s="2"/>
      <c r="Z264" s="2"/>
      <c r="AA264" s="2"/>
      <c r="AB264" s="2"/>
      <c r="AC264" s="13"/>
      <c r="AD264" s="57"/>
      <c r="AE264" s="57"/>
      <c r="AF264" s="57"/>
      <c r="AG264" s="57"/>
    </row>
    <row r="265" spans="1:33" s="58" customFormat="1" ht="10.5" customHeight="1" x14ac:dyDescent="0.25">
      <c r="A265" s="79"/>
      <c r="B265" s="4"/>
      <c r="C265" s="113"/>
      <c r="M265" s="2"/>
      <c r="N265" s="2"/>
      <c r="O265" s="4"/>
      <c r="P265" s="2"/>
      <c r="Q265" s="2"/>
      <c r="R265" s="2"/>
      <c r="S265" s="2"/>
      <c r="T265" s="4"/>
      <c r="U265" s="2"/>
      <c r="V265" s="2"/>
      <c r="W265" s="12"/>
      <c r="X265" s="2"/>
      <c r="Y265" s="2"/>
      <c r="Z265" s="2"/>
      <c r="AA265" s="2"/>
      <c r="AB265" s="2"/>
      <c r="AC265" s="13"/>
      <c r="AD265" s="57"/>
      <c r="AE265" s="57"/>
      <c r="AF265" s="57"/>
      <c r="AG265" s="57"/>
    </row>
    <row r="266" spans="1:33" s="58" customFormat="1" ht="10.5" customHeight="1" x14ac:dyDescent="0.25">
      <c r="A266" s="79"/>
      <c r="B266" s="4"/>
      <c r="C266" s="113"/>
      <c r="M266" s="2"/>
      <c r="N266" s="2"/>
      <c r="O266" s="4"/>
      <c r="P266" s="2"/>
      <c r="Q266" s="2"/>
      <c r="R266" s="2"/>
      <c r="S266" s="2"/>
      <c r="T266" s="4"/>
      <c r="U266" s="2"/>
      <c r="V266" s="2"/>
      <c r="W266" s="12"/>
      <c r="X266" s="2"/>
      <c r="Y266" s="2"/>
      <c r="Z266" s="2"/>
      <c r="AA266" s="2"/>
      <c r="AB266" s="2"/>
      <c r="AC266" s="13"/>
      <c r="AD266" s="57"/>
      <c r="AE266" s="57"/>
      <c r="AF266" s="57"/>
      <c r="AG266" s="57"/>
    </row>
    <row r="267" spans="1:33" s="58" customFormat="1" ht="10.5" customHeight="1" x14ac:dyDescent="0.25">
      <c r="A267" s="79"/>
      <c r="B267" s="4"/>
      <c r="C267" s="113"/>
      <c r="M267" s="2"/>
      <c r="N267" s="2"/>
      <c r="O267" s="4"/>
      <c r="P267" s="2"/>
      <c r="Q267" s="2"/>
      <c r="R267" s="2"/>
      <c r="S267" s="2"/>
      <c r="T267" s="4"/>
      <c r="U267" s="2"/>
      <c r="V267" s="2"/>
      <c r="W267" s="12"/>
      <c r="X267" s="2"/>
      <c r="Y267" s="2"/>
      <c r="Z267" s="2"/>
      <c r="AA267" s="2"/>
      <c r="AB267" s="2"/>
      <c r="AC267" s="13"/>
      <c r="AD267" s="57"/>
      <c r="AE267" s="57"/>
      <c r="AF267" s="57"/>
      <c r="AG267" s="57"/>
    </row>
    <row r="268" spans="1:33" s="58" customFormat="1" ht="10.5" customHeight="1" x14ac:dyDescent="0.25">
      <c r="A268" s="79"/>
      <c r="B268" s="4"/>
      <c r="C268" s="113"/>
      <c r="M268" s="2"/>
      <c r="N268" s="2"/>
      <c r="O268" s="4"/>
      <c r="P268" s="2"/>
      <c r="Q268" s="2"/>
      <c r="R268" s="2"/>
      <c r="S268" s="2"/>
      <c r="T268" s="4"/>
      <c r="U268" s="2"/>
      <c r="V268" s="2"/>
      <c r="W268" s="12"/>
      <c r="X268" s="2"/>
      <c r="Y268" s="2"/>
      <c r="Z268" s="2"/>
      <c r="AA268" s="2"/>
      <c r="AB268" s="2"/>
      <c r="AC268" s="13"/>
      <c r="AD268" s="57"/>
      <c r="AE268" s="57"/>
      <c r="AF268" s="57"/>
      <c r="AG268" s="57"/>
    </row>
    <row r="269" spans="1:33" s="58" customFormat="1" ht="10.5" customHeight="1" x14ac:dyDescent="0.25">
      <c r="A269" s="79"/>
      <c r="B269" s="4"/>
      <c r="C269" s="113"/>
      <c r="M269" s="2"/>
      <c r="N269" s="2"/>
      <c r="O269" s="4"/>
      <c r="P269" s="2"/>
      <c r="Q269" s="2"/>
      <c r="R269" s="2"/>
      <c r="S269" s="2"/>
      <c r="T269" s="4"/>
      <c r="U269" s="2"/>
      <c r="V269" s="2"/>
      <c r="W269" s="12"/>
      <c r="X269" s="2"/>
      <c r="Y269" s="2"/>
      <c r="Z269" s="2"/>
      <c r="AA269" s="2"/>
      <c r="AB269" s="2"/>
      <c r="AC269" s="13"/>
      <c r="AD269" s="57"/>
      <c r="AE269" s="57"/>
      <c r="AF269" s="57"/>
      <c r="AG269" s="57"/>
    </row>
    <row r="270" spans="1:33" s="58" customFormat="1" ht="10.5" customHeight="1" x14ac:dyDescent="0.25">
      <c r="A270" s="79"/>
      <c r="B270" s="4"/>
      <c r="C270" s="113"/>
      <c r="M270" s="2"/>
      <c r="N270" s="2"/>
      <c r="O270" s="4"/>
      <c r="P270" s="2"/>
      <c r="Q270" s="2"/>
      <c r="R270" s="2"/>
      <c r="S270" s="2"/>
      <c r="T270" s="4"/>
      <c r="U270" s="2"/>
      <c r="V270" s="2"/>
      <c r="W270" s="12"/>
      <c r="X270" s="2"/>
      <c r="Y270" s="2"/>
      <c r="Z270" s="2"/>
      <c r="AA270" s="2"/>
      <c r="AB270" s="2"/>
      <c r="AC270" s="13"/>
      <c r="AD270" s="57"/>
      <c r="AE270" s="57"/>
      <c r="AF270" s="57"/>
      <c r="AG270" s="57"/>
    </row>
    <row r="271" spans="1:33" s="58" customFormat="1" ht="10.5" customHeight="1" x14ac:dyDescent="0.25">
      <c r="A271" s="79"/>
      <c r="B271" s="4"/>
      <c r="C271" s="113"/>
      <c r="M271" s="2"/>
      <c r="N271" s="2"/>
      <c r="O271" s="4"/>
      <c r="P271" s="2"/>
      <c r="Q271" s="2"/>
      <c r="R271" s="2"/>
      <c r="S271" s="2"/>
      <c r="T271" s="4"/>
      <c r="U271" s="2"/>
      <c r="V271" s="2"/>
      <c r="W271" s="12"/>
      <c r="X271" s="2"/>
      <c r="Y271" s="2"/>
      <c r="Z271" s="2"/>
      <c r="AA271" s="2"/>
      <c r="AB271" s="2"/>
      <c r="AC271" s="13"/>
      <c r="AD271" s="57"/>
      <c r="AE271" s="57"/>
      <c r="AF271" s="57"/>
      <c r="AG271" s="57"/>
    </row>
    <row r="272" spans="1:33" s="58" customFormat="1" ht="10.5" customHeight="1" x14ac:dyDescent="0.25">
      <c r="A272" s="79"/>
      <c r="B272" s="4"/>
      <c r="C272" s="113"/>
      <c r="M272" s="2"/>
      <c r="N272" s="2"/>
      <c r="O272" s="4"/>
      <c r="P272" s="2"/>
      <c r="Q272" s="2"/>
      <c r="R272" s="2"/>
      <c r="S272" s="2"/>
      <c r="T272" s="4"/>
      <c r="U272" s="2"/>
      <c r="V272" s="2"/>
      <c r="W272" s="12"/>
      <c r="X272" s="2"/>
      <c r="Y272" s="2"/>
      <c r="Z272" s="2"/>
      <c r="AA272" s="2"/>
      <c r="AB272" s="2"/>
      <c r="AC272" s="13"/>
      <c r="AD272" s="57"/>
      <c r="AE272" s="57"/>
      <c r="AF272" s="57"/>
      <c r="AG272" s="57"/>
    </row>
    <row r="273" spans="1:33" s="58" customFormat="1" ht="10.5" customHeight="1" x14ac:dyDescent="0.25">
      <c r="A273" s="79"/>
      <c r="B273" s="4"/>
      <c r="C273" s="113"/>
      <c r="M273" s="2"/>
      <c r="N273" s="2"/>
      <c r="O273" s="4"/>
      <c r="P273" s="2"/>
      <c r="Q273" s="2"/>
      <c r="R273" s="2"/>
      <c r="S273" s="2"/>
      <c r="T273" s="4"/>
      <c r="U273" s="2"/>
      <c r="V273" s="2"/>
      <c r="W273" s="12"/>
      <c r="X273" s="2"/>
      <c r="Y273" s="2"/>
      <c r="Z273" s="2"/>
      <c r="AA273" s="2"/>
      <c r="AB273" s="2"/>
      <c r="AC273" s="13"/>
      <c r="AD273" s="57"/>
      <c r="AE273" s="57"/>
      <c r="AF273" s="57"/>
      <c r="AG273" s="57"/>
    </row>
    <row r="274" spans="1:33" s="58" customFormat="1" ht="10.5" customHeight="1" x14ac:dyDescent="0.25">
      <c r="A274" s="79"/>
      <c r="B274" s="4"/>
      <c r="C274" s="113"/>
      <c r="M274" s="2"/>
      <c r="N274" s="2"/>
      <c r="O274" s="4"/>
      <c r="P274" s="2"/>
      <c r="Q274" s="2"/>
      <c r="R274" s="2"/>
      <c r="S274" s="2"/>
      <c r="T274" s="4"/>
      <c r="U274" s="2"/>
      <c r="V274" s="2"/>
      <c r="W274" s="12"/>
      <c r="X274" s="2"/>
      <c r="Y274" s="2"/>
      <c r="Z274" s="2"/>
      <c r="AA274" s="2"/>
      <c r="AB274" s="2"/>
      <c r="AC274" s="13"/>
      <c r="AD274" s="57"/>
      <c r="AE274" s="57"/>
      <c r="AF274" s="57"/>
      <c r="AG274" s="57"/>
    </row>
    <row r="275" spans="1:33" s="58" customFormat="1" ht="10.5" customHeight="1" x14ac:dyDescent="0.25">
      <c r="A275" s="79"/>
      <c r="B275" s="4"/>
      <c r="C275" s="113"/>
      <c r="M275" s="2"/>
      <c r="N275" s="2"/>
      <c r="O275" s="4"/>
      <c r="P275" s="2"/>
      <c r="Q275" s="2"/>
      <c r="R275" s="2"/>
      <c r="S275" s="2"/>
      <c r="T275" s="4"/>
      <c r="U275" s="2"/>
      <c r="V275" s="2"/>
      <c r="W275" s="12"/>
      <c r="X275" s="2"/>
      <c r="Y275" s="2"/>
      <c r="Z275" s="2"/>
      <c r="AA275" s="2"/>
      <c r="AB275" s="2"/>
      <c r="AC275" s="13"/>
      <c r="AD275" s="57"/>
      <c r="AE275" s="57"/>
      <c r="AF275" s="57"/>
      <c r="AG275" s="57"/>
    </row>
    <row r="279" spans="1:33" ht="10.5" customHeight="1" x14ac:dyDescent="0.25">
      <c r="A279" s="15"/>
      <c r="B279" s="15"/>
      <c r="C279" s="15"/>
      <c r="M279" s="15"/>
      <c r="N279" s="15"/>
      <c r="P279" s="15"/>
      <c r="Q279" s="15"/>
      <c r="R279" s="15"/>
      <c r="S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</row>
    <row r="280" spans="1:33" ht="10.5" customHeight="1" x14ac:dyDescent="0.25">
      <c r="A280" s="15"/>
      <c r="B280" s="15"/>
      <c r="C280" s="15"/>
      <c r="M280" s="15"/>
      <c r="N280" s="15"/>
      <c r="P280" s="15"/>
      <c r="Q280" s="15"/>
      <c r="R280" s="15"/>
      <c r="S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</row>
    <row r="281" spans="1:33" ht="10.5" customHeight="1" x14ac:dyDescent="0.25">
      <c r="A281" s="15"/>
      <c r="B281" s="15"/>
      <c r="C281" s="15"/>
      <c r="M281" s="15"/>
      <c r="N281" s="15"/>
      <c r="P281" s="15"/>
      <c r="Q281" s="15"/>
      <c r="R281" s="15"/>
      <c r="S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</row>
    <row r="282" spans="1:33" ht="10.5" customHeight="1" x14ac:dyDescent="0.25">
      <c r="A282" s="15"/>
      <c r="B282" s="15"/>
      <c r="C282" s="15"/>
      <c r="M282" s="15"/>
      <c r="N282" s="15"/>
      <c r="P282" s="15"/>
      <c r="Q282" s="15"/>
      <c r="R282" s="15"/>
      <c r="S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</row>
    <row r="283" spans="1:33" ht="10.5" customHeight="1" x14ac:dyDescent="0.25">
      <c r="A283" s="15"/>
      <c r="B283" s="15"/>
      <c r="C283" s="15"/>
      <c r="M283" s="15"/>
      <c r="N283" s="15"/>
      <c r="P283" s="15"/>
      <c r="Q283" s="15"/>
      <c r="R283" s="15"/>
      <c r="S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</row>
    <row r="284" spans="1:33" ht="10.5" customHeight="1" x14ac:dyDescent="0.25">
      <c r="A284" s="15"/>
      <c r="B284" s="15"/>
      <c r="C284" s="15"/>
      <c r="M284" s="15"/>
      <c r="N284" s="15"/>
      <c r="P284" s="15"/>
      <c r="Q284" s="15"/>
      <c r="R284" s="15"/>
      <c r="S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</row>
    <row r="285" spans="1:33" ht="10.5" customHeight="1" x14ac:dyDescent="0.25">
      <c r="A285" s="15"/>
      <c r="B285" s="15"/>
      <c r="C285" s="15"/>
      <c r="M285" s="15"/>
      <c r="N285" s="15"/>
      <c r="P285" s="15"/>
      <c r="Q285" s="15"/>
      <c r="R285" s="15"/>
      <c r="S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</row>
    <row r="286" spans="1:33" ht="10.5" customHeight="1" x14ac:dyDescent="0.25">
      <c r="A286" s="15"/>
      <c r="B286" s="15"/>
      <c r="C286" s="15"/>
      <c r="M286" s="15"/>
      <c r="N286" s="15"/>
      <c r="P286" s="15"/>
      <c r="Q286" s="15"/>
      <c r="R286" s="15"/>
      <c r="S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</row>
    <row r="287" spans="1:33" ht="10.5" customHeight="1" x14ac:dyDescent="0.25">
      <c r="A287" s="15"/>
      <c r="B287" s="15"/>
      <c r="C287" s="15"/>
      <c r="M287" s="15"/>
      <c r="N287" s="15"/>
      <c r="P287" s="15"/>
      <c r="Q287" s="15"/>
      <c r="R287" s="15"/>
      <c r="S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</row>
    <row r="288" spans="1:33" ht="10.5" customHeight="1" x14ac:dyDescent="0.25">
      <c r="A288" s="15"/>
      <c r="B288" s="15"/>
      <c r="C288" s="15"/>
      <c r="M288" s="15"/>
      <c r="N288" s="15"/>
      <c r="P288" s="15"/>
      <c r="Q288" s="15"/>
      <c r="R288" s="15"/>
      <c r="S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</row>
    <row r="289" spans="1:33" ht="10.5" customHeight="1" x14ac:dyDescent="0.25">
      <c r="A289" s="15"/>
      <c r="B289" s="15"/>
      <c r="C289" s="15"/>
      <c r="M289" s="15"/>
      <c r="N289" s="15"/>
      <c r="P289" s="15"/>
      <c r="Q289" s="15"/>
      <c r="R289" s="15"/>
      <c r="S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</row>
  </sheetData>
  <mergeCells count="15">
    <mergeCell ref="E119:G119"/>
    <mergeCell ref="A33:A37"/>
    <mergeCell ref="A38:A43"/>
    <mergeCell ref="A44:A49"/>
    <mergeCell ref="D68:D69"/>
    <mergeCell ref="F68:F69"/>
    <mergeCell ref="D70:D71"/>
    <mergeCell ref="F70:F71"/>
    <mergeCell ref="A6:A11"/>
    <mergeCell ref="D21:F21"/>
    <mergeCell ref="D24:G24"/>
    <mergeCell ref="L24:L26"/>
    <mergeCell ref="D25:D26"/>
    <mergeCell ref="E25:E26"/>
    <mergeCell ref="F25:F26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G11:K11 G43:K43 G49:K49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6 E38 E44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E4 E13 E15 E17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69:K69 G71:K7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87:K87 G114:K116">
      <formula1>900</formula1>
    </dataValidation>
    <dataValidation type="decimal" allowBlank="1" showErrorMessage="1" errorTitle="Ошибка" error="Допускается ввод только действительных чисел!" sqref="G79:K8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73:K73 E74:E77">
      <formula1>900</formula1>
    </dataValidation>
    <dataValidation type="decimal" allowBlank="1" showErrorMessage="1" errorTitle="Ошибка" error="Допускается ввод только действительных чисел!" sqref="G109:K109 G17:K17 G91:K91 G88:K88 G82:K86 G112:K113 G98:K103 G106:K106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33:K33 G117:K117 F8 G37:K37 F40 F46">
      <formula1>900</formula1>
    </dataValidation>
    <dataValidation type="decimal" allowBlank="1" showErrorMessage="1" errorTitle="Ошибка" error="Допускается ввод только неотрицательных чисел!" sqref="G2:K2 G34:K36 G51:K68 G31:K31 G8:K10 G4:K4 G13:K13 G92:K97 G15:K15 G29:K29 G70:K70 G72:K72 G81:K81 G40:K42 G46:K48 G74:K77">
      <formula1>0</formula1>
      <formula2>9.99999999999999E+23</formula2>
    </dataValidation>
  </dataValidations>
  <hyperlinks>
    <hyperlink ref="G87" location="'Форма 4.3.1'!$G$87" tooltip="Кликните по гиперссылке, чтобы перейти по гиперссылке или отредактировать её" display="https://portal.eias.ru/Portal/DownloadPage.aspx?type=12&amp;guid=30901745-c723-42e5-afa6-0effaf5b1db4"/>
    <hyperlink ref="H87" location="'Форма 4.3.1'!$H$87" tooltip="Кликните по гиперссылке, чтобы перейти по гиперссылке или отредактировать её" display="https://portal.eias.ru/Portal/DownloadPage.aspx?type=12&amp;guid=30901745-c723-42e5-afa6-0effaf5b1db4"/>
    <hyperlink ref="I87" location="'Форма 4.3.1'!$I$87" tooltip="Кликните по гиперссылке, чтобы перейти по гиперссылке или отредактировать её" display="https://portal.eias.ru/Portal/DownloadPage.aspx?type=12&amp;guid=30901745-c723-42e5-afa6-0effaf5b1db4"/>
    <hyperlink ref="J87" location="'Форма 4.3.1'!$J$87" tooltip="Кликните по гиперссылке, чтобы перейти по гиперссылке или отредактировать её" display="https://portal.eias.ru/Portal/DownloadPage.aspx?type=12&amp;guid=30901745-c723-42e5-afa6-0effaf5b1db4"/>
    <hyperlink ref="K87" location="'Форма 4.3.1'!$K$87" tooltip="Кликните по гиперссылке, чтобы перейти по гиперссылке или отредактировать её" display="https://portal.eias.ru/Portal/DownloadPage.aspx?type=12&amp;guid=30901745-c723-42e5-afa6-0effaf5b1db4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List01_flag_index_1</vt:lpstr>
      <vt:lpstr>List01_flag_index_2</vt:lpstr>
    </vt:vector>
  </TitlesOfParts>
  <Company>ООО СмРТЭ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</dc:creator>
  <cp:lastModifiedBy>Рожкова</cp:lastModifiedBy>
  <dcterms:created xsi:type="dcterms:W3CDTF">2019-10-08T13:35:41Z</dcterms:created>
  <dcterms:modified xsi:type="dcterms:W3CDTF">2019-10-08T13:38:26Z</dcterms:modified>
</cp:coreProperties>
</file>