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40" windowWidth="26535" windowHeight="11700" tabRatio="852" activeTab="34"/>
  </bookViews>
  <sheets>
    <sheet name="Титульный" sheetId="2" r:id="rId1"/>
    <sheet name="Список территорий" sheetId="3" r:id="rId2"/>
    <sheet name="Дифференциация" sheetId="4" r:id="rId3"/>
    <sheet name="Перечень тарифов" sheetId="5" state="hidden"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Т-ТЭ | предел" sheetId="13" state="hidden" r:id="rId12"/>
    <sheet name="ТС. Т-ТЭ | индикат" sheetId="14" state="hidden" r:id="rId13"/>
    <sheet name="ТС. Резерв мощности" sheetId="15" state="hidden" r:id="rId14"/>
    <sheet name="ТС. Т-ТН" sheetId="16" state="hidden" r:id="rId15"/>
    <sheet name="ТС. Т-передача ТЭ" sheetId="17" state="hidden" r:id="rId16"/>
    <sheet name="ТС. Т-передача ТН" sheetId="18" state="hidden" r:id="rId17"/>
    <sheet name="ТС. Т-гор.вода" sheetId="19" state="hidden" r:id="rId18"/>
    <sheet name="ТС. Т-подкл" sheetId="20" state="hidden" r:id="rId19"/>
    <sheet name="ХВС. Т-пит" sheetId="21" state="hidden" r:id="rId20"/>
    <sheet name="ХВС. Т-тех" sheetId="22" state="hidden" r:id="rId21"/>
    <sheet name="ХВС. Т-транс" sheetId="23" state="hidden" r:id="rId22"/>
    <sheet name="ХВС. Т-подвоз" sheetId="24" state="hidden" r:id="rId23"/>
    <sheet name="ТС. Т-подкл(инд)" sheetId="25" state="hidden" r:id="rId24"/>
    <sheet name="ХВС. Т-подкл" sheetId="26" state="hidden" r:id="rId25"/>
    <sheet name="ВО. Т-во" sheetId="27" state="hidden" r:id="rId26"/>
    <sheet name="ВО. Т-транс" sheetId="28" state="hidden" r:id="rId27"/>
    <sheet name="ВО. Т-подкл" sheetId="29" state="hidden" r:id="rId28"/>
    <sheet name="ГВС. Т-гор.вода" sheetId="30" state="hidden" r:id="rId29"/>
    <sheet name="ГВС. Т-транс" sheetId="31" state="hidden" r:id="rId30"/>
    <sheet name="ГВС. Т-подкл" sheetId="32" state="hidden" r:id="rId31"/>
    <sheet name="Показатели ФХД &gt;20%" sheetId="34" state="hidden" r:id="rId32"/>
    <sheet name="ТКО. Показатели ФХД" sheetId="35" state="hidden" r:id="rId33"/>
    <sheet name="ТКО. Транс. Показатели ФХД" sheetId="36" state="hidden" r:id="rId34"/>
    <sheet name="Показатели КНЭ" sheetId="37" r:id="rId35"/>
    <sheet name="Ограничения" sheetId="38" state="hidden" r:id="rId36"/>
    <sheet name="ИП. Финансовый план" sheetId="41" state="hidden" r:id="rId37"/>
    <sheet name="ТП" sheetId="43" state="hidden" r:id="rId38"/>
    <sheet name="Договоры" sheetId="44" state="hidden" r:id="rId39"/>
    <sheet name="Порядок ТП" sheetId="45" state="hidden" r:id="rId40"/>
    <sheet name="Предложение" sheetId="46" state="hidden" r:id="rId41"/>
    <sheet name="Сведения о закупках" sheetId="47" state="hidden" r:id="rId42"/>
    <sheet name="Потребительские характеристики" sheetId="48" state="hidden" r:id="rId43"/>
    <sheet name="TEHSHEET" sheetId="49" state="hidden" r:id="rId44"/>
    <sheet name="Орган регулирования" sheetId="50" state="hidden" r:id="rId45"/>
    <sheet name="Перечень организаций" sheetId="51" state="hidden" r:id="rId46"/>
    <sheet name="Дела об установлении тарифов" sheetId="52" state="hidden" r:id="rId47"/>
    <sheet name="Дела об утверждении ПУЦ" sheetId="53" state="hidden" r:id="rId48"/>
    <sheet name="Привлечение к ответственности" sheetId="54" state="hidden" r:id="rId49"/>
    <sheet name="ЭД" sheetId="55" state="hidden" r:id="rId50"/>
    <sheet name="Сведения об изменении" sheetId="56" state="hidden" r:id="rId51"/>
    <sheet name="Проверка" sheetId="58" state="hidden" r:id="rId52"/>
    <sheet name="et_union_hor" sheetId="59" state="hidden" r:id="rId53"/>
    <sheet name="DATA_FORMS" sheetId="60" state="hidden" r:id="rId54"/>
    <sheet name="DATA_NPA" sheetId="61" state="hidden" r:id="rId55"/>
    <sheet name="Т-ТЭ | потр" sheetId="62" state="hidden" r:id="rId56"/>
    <sheet name="modMainProcedures" sheetId="63" state="hidden" r:id="rId57"/>
    <sheet name="modB_FHD" sheetId="64" state="hidden" r:id="rId58"/>
    <sheet name="modB_FHD20" sheetId="65" state="hidden" r:id="rId59"/>
    <sheet name="modB_KNE" sheetId="66" state="hidden" r:id="rId60"/>
    <sheet name="modIP_MAIN" sheetId="67" state="hidden" r:id="rId61"/>
    <sheet name="modIP_QRE" sheetId="68" state="hidden" r:id="rId62"/>
    <sheet name="modIP_DETAILED" sheetId="69" state="hidden" r:id="rId63"/>
    <sheet name="et_union_vert" sheetId="70" state="hidden" r:id="rId64"/>
    <sheet name="Легенда" sheetId="71" state="hidden" r:id="rId65"/>
    <sheet name="modfrmListIP" sheetId="72" state="hidden" r:id="rId66"/>
    <sheet name="modfrmActivity" sheetId="73" state="hidden" r:id="rId67"/>
    <sheet name="REESTR_ORG" sheetId="74" state="hidden" r:id="rId68"/>
    <sheet name="REESTR_MO" sheetId="75" state="hidden" r:id="rId69"/>
    <sheet name="REESTR_IP" sheetId="76" state="hidden" r:id="rId70"/>
    <sheet name="REESTR_OBJ_INFR" sheetId="77" state="hidden" r:id="rId71"/>
    <sheet name="REESTR_DS" sheetId="78" state="hidden" r:id="rId72"/>
    <sheet name="REESTR_VT" sheetId="79" state="hidden" r:id="rId73"/>
    <sheet name="REESTR_VED" sheetId="80" state="hidden" r:id="rId74"/>
    <sheet name="REESTR_MO_FILTER" sheetId="81" state="hidden" r:id="rId75"/>
    <sheet name="REESTR_LINK" sheetId="82" state="hidden" r:id="rId76"/>
    <sheet name="modSheetMain" sheetId="83" state="hidden" r:id="rId77"/>
    <sheet name="modfrmReportMode" sheetId="84" state="hidden" r:id="rId78"/>
    <sheet name="modfrmReestrObj" sheetId="85" state="hidden" r:id="rId79"/>
    <sheet name="AllSheetsInThisWorkbook" sheetId="86" state="hidden" r:id="rId80"/>
    <sheet name="modInfo" sheetId="87" state="hidden" r:id="rId81"/>
  </sheets>
  <definedNames>
    <definedName name="_xlnm._FilterDatabase" localSheetId="51">Проверка!$B$4:$E$5</definedName>
    <definedName name="anscount">1</definedName>
    <definedName name="B_FHD_CHECK_INDEX_1">#REF!</definedName>
    <definedName name="B_FHD_CHECK_INDEX_2">#REF!</definedName>
    <definedName name="B_FHD_COSTS_INDEX_1">#REF!</definedName>
    <definedName name="B_FHD_COSTS_INDEX_2">#REF!</definedName>
    <definedName name="B_FHD_DATA_TOP80_ACTIVITY">#REF!</definedName>
    <definedName name="B_FHD_diff_1">#REF!</definedName>
    <definedName name="B_FHD_diff_5">#REF!</definedName>
    <definedName name="B_FHD_diff_51">#REF!</definedName>
    <definedName name="B_FHD_diff_511">#REF!</definedName>
    <definedName name="B_FHD_diff_5111">#REF!</definedName>
    <definedName name="B_FHD_diff_51111">#REF!</definedName>
    <definedName name="B_FHD_diff_511111">#REF!</definedName>
    <definedName name="B_FHD_diff_5111111">#REF!</definedName>
    <definedName name="B_FHD_diff_51111111">#REF!</definedName>
    <definedName name="B_FHD_diff_511111111">#REF!</definedName>
    <definedName name="B_FHD_diff_5111111111">#REF!</definedName>
    <definedName name="B_FHD_diff_51111111111">#REF!</definedName>
    <definedName name="B_FHD_diff_511111111111">#REF!</definedName>
    <definedName name="B_FHD_diff_5111111111111">#REF!</definedName>
    <definedName name="B_FHD_diff_51111111111111">#REF!</definedName>
    <definedName name="B_FHD_diff_511111111111111">#REF!</definedName>
    <definedName name="B_FHD_diff_5111111111111111">#REF!</definedName>
    <definedName name="B_FHD_diff_51111111111111111">#REF!</definedName>
    <definedName name="B_FHD_diff_511111111111111111">#REF!</definedName>
    <definedName name="B_FHD_diff_51111111111111111111">#REF!</definedName>
    <definedName name="B_FHD_FLAG_DIFFERENTIATION">#REF!</definedName>
    <definedName name="B_FHD_FLAG_INDEX_1">#REF!</definedName>
    <definedName name="B_FHD_FLAG_INDEX_2">#REF!</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&gt;20%'!$D$13:$S$194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'Показатели ФХД &gt;20%'!$H$77:$R$79</definedName>
    <definedName name="B_FHD20_diff_51111111">'Показатели ФХД &gt;20%'!$H$86:$R$88</definedName>
    <definedName name="B_FHD20_diff_511111111">'Показатели ФХД &gt;20%'!$H$95:$R$97</definedName>
    <definedName name="B_FHD20_diff_5111111111">'Показатели ФХД &gt;20%'!$H$104:$R$106</definedName>
    <definedName name="B_FHD20_diff_51111111111">'Показатели ФХД &gt;20%'!$H$113:$R$115</definedName>
    <definedName name="B_FHD20_diff_511111111111">'Показатели ФХД &gt;20%'!$H$122:$R$124</definedName>
    <definedName name="B_FHD20_diff_5111111111111">'Показатели ФХД &gt;20%'!$H$131:$R$133</definedName>
    <definedName name="B_FHD20_diff_51111111111111">'Показатели ФХД &gt;20%'!$H$140:$R$142</definedName>
    <definedName name="B_FHD20_diff_511111111111111">'Показатели ФХД &gt;20%'!$H$149:$R$151</definedName>
    <definedName name="B_FHD20_diff_5111111111111111">'Показатели ФХД &gt;20%'!$H$158:$R$160</definedName>
    <definedName name="B_FHD20_diff_51111111111111111">'Показатели ФХД &gt;20%'!$H$167:$R$169</definedName>
    <definedName name="B_FHD20_diff_511111111111111111">'Показатели ФХД &gt;20%'!$H$176:$R$178</definedName>
    <definedName name="B_FHD20_diff_51111111111111111111">'Показатели ФХД &gt;20%'!$H$185:$R$187</definedName>
    <definedName name="B_FHD20_FLAG_FHD">'Показатели ФХД &gt;20%'!$V$11:$V$194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'Показатели КНЭ'!$W$7:$X$9</definedName>
    <definedName name="B_KNE_diff_51111111">'Показатели КНЭ'!$Y$7:$Z$9</definedName>
    <definedName name="B_KNE_diff_511111111">'Показатели КНЭ'!$AA$7:$AB$9</definedName>
    <definedName name="B_KNE_diff_5111111111">'Показатели КНЭ'!$AC$7:$AD$9</definedName>
    <definedName name="B_KNE_diff_51111111111">'Показатели КНЭ'!$AE$7:$AF$9</definedName>
    <definedName name="B_KNE_diff_511111111111">'Показатели КНЭ'!$AG$7:$AH$9</definedName>
    <definedName name="B_KNE_diff_5111111111111">'Показатели КНЭ'!$AI$7:$AJ$9</definedName>
    <definedName name="B_KNE_diff_51111111111111">'Показатели КНЭ'!$AK$7:$AL$9</definedName>
    <definedName name="B_KNE_diff_511111111111111">'Показатели КНЭ'!$AM$7:$AN$9</definedName>
    <definedName name="B_KNE_diff_5111111111111111">'Показатели КНЭ'!$AO$7:$AP$9</definedName>
    <definedName name="B_KNE_diff_51111111111111111">'Показатели КНЭ'!$AQ$7:$AR$9</definedName>
    <definedName name="B_KNE_diff_511111111111111111">'Показатели КНЭ'!$AS$7:$AT$9</definedName>
    <definedName name="B_KNE_diff_51111111111111111111">'Показатели КНЭ'!$AU$7:$AV$9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#REF!</definedName>
    <definedName name="BLOCK_POK_FHD_COLDVSNA_P2">#REF!</definedName>
    <definedName name="BLOCK_POK_FHD_HEAT_P1">#REF!</definedName>
    <definedName name="BLOCK_POK_FHD_HEAT_P2">#REF!</definedName>
    <definedName name="BLOCK_POK_FHD_HEAT_P3">#REF!</definedName>
    <definedName name="BLOCK_POK_FHD_HEAT_P4">#REF!</definedName>
    <definedName name="BLOCK_POK_FHD_HEAT_P5">#REF!</definedName>
    <definedName name="BLOCK_POK_FHD_HEAT_P6">#REF!</definedName>
    <definedName name="BLOCK_POK_FHD_HOTVSNA_P1">#REF!</definedName>
    <definedName name="BLOCK_POK_FHD_HOTVSNA_P2">#REF!</definedName>
    <definedName name="BLOCK_POK_FHD_NOT_HEAT_P1">#REF!</definedName>
    <definedName name="BLOCK_POK_FHD_NOT_HEAT_P2">#REF!</definedName>
    <definedName name="BLOCK_POK_FHD_NOT_HOTVSNA">#REF!</definedName>
    <definedName name="BLOCK_POK_FHD_VOTV_P1">#REF!</definedName>
    <definedName name="BLOCK_POK_FHD_VSNA">#REF!</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территорий'!$E$78:$I$78</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REESTR_DS!$B$2:$B$20</definedName>
    <definedName name="DIFFERENTIATION_AREA">Дифференциация!$I$12:$I$53</definedName>
    <definedName name="DIFFERENTIATION_AREA_ID">Дифференциация!$U$11:$U$54</definedName>
    <definedName name="DIFFERENTIATION_CheckC">Дифференциация!$D$12:$M$53</definedName>
    <definedName name="DIFFERENTIATION_fieldMarker">Дифференциация!$W$12:$W$53</definedName>
    <definedName name="DIFFERENTIATION_ID">TEHSHEET!$E$57</definedName>
    <definedName name="DIFFERENTIATION_ID_DIFF">Дифференциация!$O$12:$O$53</definedName>
    <definedName name="DIFFERENTIATION_SYSTEM">Дифференциация!$M$12:$M$53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Дифференциация!$Q$12:$Q$53</definedName>
    <definedName name="DIFFERENTIATION_UNMERGE_SYSTEM">Дифференциация!$R$12:$R$53</definedName>
    <definedName name="DIFFERENTIATION_UNMERGE_VD">Дифференциация!$P$12:$P$53</definedName>
    <definedName name="DIFFERENTIATION_VD">Дифференциация!$E$12:$E$53</definedName>
    <definedName name="DIFFERENTIATION_VD_ID">Дифференциация!$V$11:$V$54</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#REF!</definedName>
    <definedName name="et_hor_B_FHD_2">#REF!</definedName>
    <definedName name="et_hor_B_FHD_3">#REF!</definedName>
    <definedName name="et_hor_B_FHD_4">#REF!</definedName>
    <definedName name="et_hor_B_FHD_5">#REF!</definedName>
    <definedName name="et_hor_B_FHD_6">#REF!</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#REF!</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Ограничения!$F$36:$AW$36</definedName>
    <definedName name="flag_Q_LIMIT_p4">Ограничения!$F$38:$AW$38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p_5">#REF!</definedName>
    <definedName name="IP_DETAILED_ip_51">#REF!</definedName>
    <definedName name="IP_DETAILED_ip_511">#REF!</definedName>
    <definedName name="IP_DETAILED_ip_5111">#REF!</definedName>
    <definedName name="IP_DETAILED_ip_51111">#REF!</definedName>
    <definedName name="IP_DETAILED_ip_511111">#REF!</definedName>
    <definedName name="IP_DETAILED_ip_5111111">#REF!</definedName>
    <definedName name="IP_DETAILED_ip_51111111">#REF!</definedName>
    <definedName name="IP_DETAILED_ip_511111111">#REF!</definedName>
    <definedName name="IP_DETAILED_ip_5111111111">#REF!</definedName>
    <definedName name="IP_DETAILED_ip_51111111111">#REF!</definedName>
    <definedName name="IP_DETAILED_ip_511111111111">#REF!</definedName>
    <definedName name="IP_DETAILED_ip_5111111111111">#REF!</definedName>
    <definedName name="IP_DETAILED_ip_51111111111111">#REF!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ip_5">'ИП. Финансовый план'!$K$11:$S$11</definedName>
    <definedName name="IP_FIN_PLAN_ip_51">'ИП. Финансовый план'!$T$11:$X$11</definedName>
    <definedName name="IP_FIN_PLAN_ip_511">'ИП. Финансовый план'!$Y$11:$AG$11</definedName>
    <definedName name="IP_FIN_PLAN_ip_5111">'ИП. Финансовый план'!#REF!</definedName>
    <definedName name="IP_FIN_PLAN_ip_51111">'ИП. Финансовый план'!#REF!</definedName>
    <definedName name="IP_FIN_PLAN_ip_511111">'ИП. Финансовый план'!#REF!</definedName>
    <definedName name="IP_FIN_PLAN_ip_5111111">'ИП. Финансовый план'!$AH$11:$AQ$11</definedName>
    <definedName name="IP_FIN_PLAN_ip_51111111">'ИП. Финансовый план'!$AR$11:$BD$11</definedName>
    <definedName name="IP_FIN_PLAN_ip_511111111">'ИП. Финансовый план'!$BE$11:$BN$11</definedName>
    <definedName name="IP_FIN_PLAN_ip_5111111111">'ИП. Финансовый план'!$BO$11:$BS$11</definedName>
    <definedName name="IP_FIN_PLAN_ip_51111111111">'ИП. Финансовый план'!#REF!</definedName>
    <definedName name="IP_FIN_PLAN_ip_511111111111">'ИП. Финансовый план'!$BT$11:$CC$11</definedName>
    <definedName name="IP_FIN_PLAN_ip_5111111111111">'ИП. Финансовый план'!$CD$11:$CT$11</definedName>
    <definedName name="IP_FIN_PLAN_ip_51111111111111">'ИП. Финансовый план'!$CU$11:$DA$11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5">#REF!</definedName>
    <definedName name="IP_MAIN_ip_51">#REF!</definedName>
    <definedName name="IP_MAIN_ip_511">#REF!</definedName>
    <definedName name="IP_MAIN_ip_5111">#REF!</definedName>
    <definedName name="IP_MAIN_ip_51111">#REF!</definedName>
    <definedName name="IP_MAIN_ip_511111">#REF!</definedName>
    <definedName name="IP_MAIN_ip_5111111">#REF!</definedName>
    <definedName name="IP_MAIN_ip_51111111">#REF!</definedName>
    <definedName name="IP_MAIN_ip_511111111">#REF!</definedName>
    <definedName name="IP_MAIN_ip_5111111111">#REF!</definedName>
    <definedName name="IP_MAIN_ip_51111111111">#REF!</definedName>
    <definedName name="IP_MAIN_ip_511111111111">#REF!</definedName>
    <definedName name="IP_MAIN_ip_5111111111111">#REF!</definedName>
    <definedName name="IP_MAIN_ip_51111111111111">#REF!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ip_5">#REF!</definedName>
    <definedName name="IP_QRE_ip_51">#REF!</definedName>
    <definedName name="IP_QRE_ip_511">#REF!</definedName>
    <definedName name="IP_QRE_ip_5111">#REF!</definedName>
    <definedName name="IP_QRE_ip_51111">#REF!</definedName>
    <definedName name="IP_QRE_ip_511111">#REF!</definedName>
    <definedName name="IP_QRE_ip_5111111">#REF!</definedName>
    <definedName name="IP_QRE_ip_51111111">#REF!</definedName>
    <definedName name="IP_QRE_ip_511111111">#REF!</definedName>
    <definedName name="IP_QRE_ip_5111111111">#REF!</definedName>
    <definedName name="IP_QRE_ip_51111111111">#REF!</definedName>
    <definedName name="IP_QRE_ip_511111111111">#REF!</definedName>
    <definedName name="IP_QRE_ip_5111111111111">#REF!</definedName>
    <definedName name="IP_QRE_ip_51111111111111">#REF!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#REF!</definedName>
    <definedName name="pDel_DIFFERENTIATION_AREA">Дифференциация!$G$12:$G$53</definedName>
    <definedName name="pDel_DIFFERENTIATION_SYSTEM">Дифференциация!$K$12:$K$53</definedName>
    <definedName name="pDel_DIFFERENTIATION_VD">Дифференциация!$C$12:$C$53</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'Список территорий'!$C$12:$C$78</definedName>
    <definedName name="pDel_LT_MO">'Список территорий'!$D$11:$D$78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#REF!</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#REF!</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#REF!</definedName>
    <definedName name="pIns_B_FHD_2">#REF!</definedName>
    <definedName name="pIns_B_FHD_3">#REF!</definedName>
    <definedName name="pIns_B_FHD_4">#REF!</definedName>
    <definedName name="pIns_B_FHD_5">#REF!</definedName>
    <definedName name="pIns_B_FHD_6">#REF!</definedName>
    <definedName name="pIns_B_FHD_DIFFERENTIATION">#REF!</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&gt;20%'!$D$194</definedName>
    <definedName name="pIns_B_KNE_DIFFERENTIATION">'Показатели КНЭ'!$AW$6</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план'!$DB$8</definedName>
    <definedName name="pIns_IP_MAIN">#REF!</definedName>
    <definedName name="pIns_IP_QRE">#REF!</definedName>
    <definedName name="pIns_List07">'Сведения об изменении'!$E$13</definedName>
    <definedName name="pIns_LT_AREA">'Список территорий'!$G$78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Ограничения!$AW$25</definedName>
    <definedName name="pIns_Q_PH_DIFFERENTIATION">'Потребительские характеристики'!$AW$8</definedName>
    <definedName name="pIns_Q_TP_1">ТП!$E$22</definedName>
    <definedName name="pIns_Q_TP_DIFFERENTIATION">ТП!$AB$8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Ограничения!$AW$26</definedName>
    <definedName name="pNote_Q_PH">'Потребительские характеристики'!$AW$9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Ограничения!$E$32:$AW$39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Ограничения!$W$26:$X$28</definedName>
    <definedName name="Q_Limit_diff_51111111">Ограничения!$Y$26:$Z$28</definedName>
    <definedName name="Q_Limit_diff_511111111">Ограничения!$AA$26:$AB$28</definedName>
    <definedName name="Q_Limit_diff_5111111111">Ограничения!$AC$26:$AD$28</definedName>
    <definedName name="Q_Limit_diff_51111111111">Ограничения!$AE$26:$AF$28</definedName>
    <definedName name="Q_Limit_diff_511111111111">Ограничения!$AG$26:$AH$28</definedName>
    <definedName name="Q_Limit_diff_5111111111111">Ограничения!$AI$26:$AJ$28</definedName>
    <definedName name="Q_Limit_diff_51111111111111">Ограничения!$AK$26:$AL$28</definedName>
    <definedName name="Q_Limit_diff_511111111111111">Ограничения!$AM$26:$AN$28</definedName>
    <definedName name="Q_Limit_diff_5111111111111111">Ограничения!$AO$26:$AP$28</definedName>
    <definedName name="Q_Limit_diff_51111111111111111">Ограничения!$AQ$26:$AR$28</definedName>
    <definedName name="Q_Limit_diff_511111111111111111">Ограничения!$AS$26:$AT$28</definedName>
    <definedName name="Q_Limit_diff_51111111111111111111">Ограничения!$AU$26:$AV$28</definedName>
    <definedName name="Q_LIMIT_p3">Ограничения!$F$36:$AW$37</definedName>
    <definedName name="Q_LIMIT_p4">Ограничения!$F$38:$AW$39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'Потребительские характеристики'!$W$9:$X$11</definedName>
    <definedName name="Q_PH_diff_51111111">'Потребительские характеристики'!$Y$9:$Z$11</definedName>
    <definedName name="Q_PH_diff_511111111">'Потребительские характеристики'!$AA$9:$AB$11</definedName>
    <definedName name="Q_PH_diff_5111111111">'Потребительские характеристики'!$AC$9:$AD$11</definedName>
    <definedName name="Q_PH_diff_51111111111">'Потребительские характеристики'!$AE$9:$AF$11</definedName>
    <definedName name="Q_PH_diff_511111111111">'Потребительские характеристики'!$AG$9:$AH$11</definedName>
    <definedName name="Q_PH_diff_5111111111111">'Потребительские характеристики'!$AI$9:$AJ$11</definedName>
    <definedName name="Q_PH_diff_51111111111111">'Потребительские характеристики'!$AK$9:$AL$11</definedName>
    <definedName name="Q_PH_diff_511111111111111">'Потребительские характеристики'!$AM$9:$AN$11</definedName>
    <definedName name="Q_PH_diff_5111111111111111">'Потребительские характеристики'!$AO$9:$AP$11</definedName>
    <definedName name="Q_PH_diff_51111111111111111">'Потребительские характеристики'!$AQ$9:$AR$11</definedName>
    <definedName name="Q_PH_diff_511111111111111111">'Потребительские характеристики'!$AS$9:$AT$11</definedName>
    <definedName name="Q_PH_diff_51111111111111111111">'Потребительские характеристики'!$AU$9:$AV$11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ТП!$O$9:$O$11</definedName>
    <definedName name="Q_TP_diff_51111111">ТП!$P$9:$P$11</definedName>
    <definedName name="Q_TP_diff_511111111">ТП!$Q$9:$Q$11</definedName>
    <definedName name="Q_TP_diff_5111111111">ТП!$R$9:$R$11</definedName>
    <definedName name="Q_TP_diff_51111111111">ТП!$S$9:$S$11</definedName>
    <definedName name="Q_TP_diff_511111111111">ТП!$T$9:$T$11</definedName>
    <definedName name="Q_TP_diff_5111111111111">ТП!$U$9:$U$11</definedName>
    <definedName name="Q_TP_diff_51111111111111">ТП!$V$9:$V$11</definedName>
    <definedName name="Q_TP_diff_511111111111111">ТП!$W$9:$W$11</definedName>
    <definedName name="Q_TP_diff_5111111111111111">ТП!$X$9:$X$11</definedName>
    <definedName name="Q_TP_diff_51111111111111111">ТП!$Y$9:$Y$11</definedName>
    <definedName name="Q_TP_diff_511111111111111111">ТП!$Z$9:$Z$11</definedName>
    <definedName name="Q_TP_diff_51111111111111111111">ТП!$AA$9:$AA$11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REESTR_OBJ_INFR!$A$2:$AL$196</definedName>
    <definedName name="REESTR_IP_RANGE">REESTR_IP!$A$2:$I$20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территорий'!$G$16:$I$19</definedName>
    <definedName name="ter_51">'Список территорий'!$G$22:$I$22</definedName>
    <definedName name="ter_511">'Список территорий'!$G$25:$I$28</definedName>
    <definedName name="ter_5111">'Список территорий'!$G$31:$I$31</definedName>
    <definedName name="ter_51111">'Список территорий'!$G$34:$I$34</definedName>
    <definedName name="ter_511111">'Список территорий'!$G$37:$I$37</definedName>
    <definedName name="ter_5111111">'Список территорий'!$G$40:$I$40</definedName>
    <definedName name="ter_51111111">'Список территорий'!$G$43:$I$46</definedName>
    <definedName name="ter_511111111">'Список территорий'!$G$49:$I$49</definedName>
    <definedName name="ter_5111111111">'Список территорий'!$G$52:$I$52</definedName>
    <definedName name="ter_51111111111">'Список территорий'!$G$55:$I$55</definedName>
    <definedName name="ter_511111111111">'Список территорий'!$G$58:$I$58</definedName>
    <definedName name="ter_5111111111111">'Список территорий'!$G$61:$I$61</definedName>
    <definedName name="ter_51111111111111">'Список территорий'!$G$64:$I$64</definedName>
    <definedName name="ter_511111111111111">'Список территорий'!$G$67:$I$67</definedName>
    <definedName name="ter_5111111111111111">'Список территорий'!$G$70:$I$70</definedName>
    <definedName name="ter_51111111111111111">'Список территорий'!$G$73:$I$73</definedName>
    <definedName name="ter_511111111111111111">'Список территорий'!$G$76:$I$76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территорий'!$E$11:$I$78</definedName>
    <definedName name="TERRITORY_ID">TEHSHEET!$E$56</definedName>
    <definedName name="TERRITORY_LIST_ID">'Список территорий'!$F$11:$F$78</definedName>
    <definedName name="TERRITORY_MO_LIST">'Список территорий'!$H$11:$H$78</definedName>
    <definedName name="TERRITORY_MR_LIST">'Список территорий'!$G$11:$G$78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Дифференциация!$F$12:$F$53</definedName>
    <definedName name="Y_N_DIFFERENTIATION_SYSTEM">Дифференциация!$J$12:$J$53</definedName>
    <definedName name="YEAR_IP_LIST">TEHSHEET!$BE$2:$BE$72</definedName>
    <definedName name="year_list">TEHSHEET!$C$2:$C$6</definedName>
    <definedName name="year_list1">TEHSHEET!$B$2:$B$27</definedName>
  </definedNames>
  <calcPr calcId="144525"/>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48" i="61"/>
  <c r="N101" i="61"/>
  <c r="K101" i="61"/>
  <c r="J101" i="61"/>
  <c r="M101" i="61" s="1"/>
  <c r="I101" i="61"/>
  <c r="L101" i="61" s="1"/>
  <c r="M100" i="61"/>
  <c r="L100" i="61"/>
  <c r="K100" i="61"/>
  <c r="N100" i="61" s="1"/>
  <c r="J100" i="61"/>
  <c r="I100" i="61"/>
  <c r="N99" i="61"/>
  <c r="K99" i="61"/>
  <c r="J99" i="61"/>
  <c r="M99" i="61" s="1"/>
  <c r="I99" i="61"/>
  <c r="L99" i="61" s="1"/>
  <c r="M98" i="61"/>
  <c r="L98" i="61"/>
  <c r="K98" i="61"/>
  <c r="N98" i="61" s="1"/>
  <c r="J98" i="61"/>
  <c r="I98" i="61"/>
  <c r="N97" i="61"/>
  <c r="K97" i="61"/>
  <c r="J97" i="61"/>
  <c r="M97" i="61" s="1"/>
  <c r="I97" i="61"/>
  <c r="L97" i="61" s="1"/>
  <c r="M96" i="61"/>
  <c r="L96" i="61"/>
  <c r="K96" i="61"/>
  <c r="N96" i="61" s="1"/>
  <c r="J96" i="61"/>
  <c r="I96" i="61"/>
  <c r="N95" i="61"/>
  <c r="K95" i="61"/>
  <c r="J95" i="61"/>
  <c r="M95" i="61" s="1"/>
  <c r="I95" i="61"/>
  <c r="L95" i="61" s="1"/>
  <c r="M94" i="61"/>
  <c r="L94" i="61"/>
  <c r="K94" i="61"/>
  <c r="N94" i="61" s="1"/>
  <c r="J94" i="61"/>
  <c r="I94" i="61"/>
  <c r="N93" i="61"/>
  <c r="K93" i="61"/>
  <c r="J93" i="61"/>
  <c r="M93" i="61" s="1"/>
  <c r="I93" i="61"/>
  <c r="L93" i="61" s="1"/>
  <c r="M92" i="61"/>
  <c r="L92" i="61"/>
  <c r="K92" i="61"/>
  <c r="N92" i="61" s="1"/>
  <c r="J92" i="61"/>
  <c r="I92" i="61"/>
  <c r="N91" i="61"/>
  <c r="K91" i="61"/>
  <c r="J91" i="61"/>
  <c r="M91" i="61" s="1"/>
  <c r="I91" i="61"/>
  <c r="L91" i="61" s="1"/>
  <c r="M90" i="61"/>
  <c r="L90" i="61"/>
  <c r="K90" i="61"/>
  <c r="N90" i="61" s="1"/>
  <c r="J90" i="61"/>
  <c r="I90" i="61"/>
  <c r="N89" i="61"/>
  <c r="K89" i="61"/>
  <c r="J89" i="61"/>
  <c r="M89" i="61" s="1"/>
  <c r="I89" i="61"/>
  <c r="L89" i="61" s="1"/>
  <c r="M88" i="61"/>
  <c r="L88" i="61"/>
  <c r="K88" i="61"/>
  <c r="N88" i="61" s="1"/>
  <c r="J88" i="61"/>
  <c r="I88" i="61"/>
  <c r="N87" i="61"/>
  <c r="K87" i="61"/>
  <c r="J87" i="61"/>
  <c r="M87" i="61" s="1"/>
  <c r="I87" i="61"/>
  <c r="L87" i="61" s="1"/>
  <c r="M86" i="61"/>
  <c r="L86" i="61"/>
  <c r="K86" i="61"/>
  <c r="N86" i="61" s="1"/>
  <c r="J86" i="61"/>
  <c r="I86" i="61"/>
  <c r="N85" i="61"/>
  <c r="K85" i="61"/>
  <c r="J85" i="61"/>
  <c r="M85" i="61" s="1"/>
  <c r="I85" i="61"/>
  <c r="L85" i="61" s="1"/>
  <c r="M84" i="61"/>
  <c r="L84" i="61"/>
  <c r="K84" i="61"/>
  <c r="N84" i="61" s="1"/>
  <c r="J84" i="61"/>
  <c r="I84" i="61"/>
  <c r="N83" i="61"/>
  <c r="K83" i="61"/>
  <c r="J83" i="61"/>
  <c r="M83" i="61" s="1"/>
  <c r="I83" i="61"/>
  <c r="L83" i="61" s="1"/>
  <c r="M82" i="61"/>
  <c r="L82" i="61"/>
  <c r="K82" i="61"/>
  <c r="N82" i="61" s="1"/>
  <c r="J82" i="61"/>
  <c r="I82" i="61"/>
  <c r="N81" i="61"/>
  <c r="K81" i="61"/>
  <c r="J81" i="61"/>
  <c r="M81" i="61" s="1"/>
  <c r="I81" i="61"/>
  <c r="L81" i="61" s="1"/>
  <c r="M80" i="61"/>
  <c r="L80" i="61"/>
  <c r="K80" i="61"/>
  <c r="N80" i="61" s="1"/>
  <c r="J80" i="61"/>
  <c r="I80" i="61"/>
  <c r="N79" i="61"/>
  <c r="K79" i="61"/>
  <c r="J79" i="61"/>
  <c r="M79" i="61" s="1"/>
  <c r="I79" i="61"/>
  <c r="L79" i="61" s="1"/>
  <c r="M78" i="61"/>
  <c r="L78" i="61"/>
  <c r="K78" i="61"/>
  <c r="N78" i="61" s="1"/>
  <c r="J78" i="61"/>
  <c r="I78" i="61"/>
  <c r="N77" i="61"/>
  <c r="K77" i="61"/>
  <c r="J77" i="61"/>
  <c r="M77" i="61" s="1"/>
  <c r="I77" i="61"/>
  <c r="L77" i="61" s="1"/>
  <c r="M76" i="61"/>
  <c r="L76" i="61"/>
  <c r="K76" i="61"/>
  <c r="N76" i="61" s="1"/>
  <c r="J76" i="61"/>
  <c r="I76" i="61"/>
  <c r="N75" i="61"/>
  <c r="K75" i="61"/>
  <c r="J75" i="61"/>
  <c r="M75" i="61" s="1"/>
  <c r="I75" i="61"/>
  <c r="L75" i="61" s="1"/>
  <c r="M74" i="61"/>
  <c r="L74" i="61"/>
  <c r="K74" i="61"/>
  <c r="N74" i="61" s="1"/>
  <c r="J74" i="61"/>
  <c r="I74" i="61"/>
  <c r="N73" i="61"/>
  <c r="K73" i="61"/>
  <c r="J73" i="61"/>
  <c r="M73" i="61" s="1"/>
  <c r="I73" i="61"/>
  <c r="L73" i="61" s="1"/>
  <c r="M72" i="61"/>
  <c r="L72" i="61"/>
  <c r="K72" i="61"/>
  <c r="N72" i="61" s="1"/>
  <c r="J72" i="61"/>
  <c r="I72" i="61"/>
  <c r="N71" i="61"/>
  <c r="K71" i="61"/>
  <c r="J71" i="61"/>
  <c r="M71" i="61" s="1"/>
  <c r="I71" i="61"/>
  <c r="L71" i="61" s="1"/>
  <c r="M70" i="61"/>
  <c r="L70" i="61"/>
  <c r="K70" i="61"/>
  <c r="N70" i="61" s="1"/>
  <c r="J70" i="61"/>
  <c r="I70" i="61"/>
  <c r="N69" i="61"/>
  <c r="K69" i="61"/>
  <c r="J69" i="61"/>
  <c r="M69" i="61" s="1"/>
  <c r="I69" i="61"/>
  <c r="L69" i="61" s="1"/>
  <c r="M68" i="61"/>
  <c r="L68" i="61"/>
  <c r="K68" i="61"/>
  <c r="N68" i="61" s="1"/>
  <c r="J68" i="61"/>
  <c r="I68" i="61"/>
  <c r="N67" i="61"/>
  <c r="K67" i="61"/>
  <c r="J67" i="61"/>
  <c r="M67" i="61" s="1"/>
  <c r="I67" i="61"/>
  <c r="L67" i="61" s="1"/>
  <c r="M66" i="61"/>
  <c r="L66" i="61"/>
  <c r="K66" i="61"/>
  <c r="N66" i="61" s="1"/>
  <c r="J66" i="61"/>
  <c r="I66" i="61"/>
  <c r="N65" i="61"/>
  <c r="K65" i="61"/>
  <c r="J65" i="61"/>
  <c r="M65" i="61" s="1"/>
  <c r="I65" i="61"/>
  <c r="L65" i="61" s="1"/>
  <c r="M64" i="61"/>
  <c r="L64" i="61"/>
  <c r="K64" i="61"/>
  <c r="N64" i="61" s="1"/>
  <c r="J64" i="61"/>
  <c r="I64" i="61"/>
  <c r="N63" i="61"/>
  <c r="K63" i="61"/>
  <c r="J63" i="61"/>
  <c r="M63" i="61" s="1"/>
  <c r="I63" i="61"/>
  <c r="L63" i="61" s="1"/>
  <c r="M62" i="61"/>
  <c r="L62" i="61"/>
  <c r="K62" i="61"/>
  <c r="N62" i="61" s="1"/>
  <c r="J62" i="61"/>
  <c r="I62" i="61"/>
  <c r="N61" i="61"/>
  <c r="K61" i="61"/>
  <c r="J61" i="61"/>
  <c r="M61" i="61" s="1"/>
  <c r="I61" i="61"/>
  <c r="L61" i="61" s="1"/>
  <c r="M60" i="61"/>
  <c r="L60" i="61"/>
  <c r="K60" i="61"/>
  <c r="N60" i="61" s="1"/>
  <c r="J60" i="61"/>
  <c r="I60" i="61"/>
  <c r="N59" i="61"/>
  <c r="K59" i="61"/>
  <c r="J59" i="61"/>
  <c r="M59" i="61" s="1"/>
  <c r="I59" i="61"/>
  <c r="L59" i="61" s="1"/>
  <c r="M58" i="61"/>
  <c r="L58" i="61"/>
  <c r="K58" i="61"/>
  <c r="N58" i="61" s="1"/>
  <c r="J58" i="61"/>
  <c r="I58" i="61"/>
  <c r="N57" i="61"/>
  <c r="K57" i="61"/>
  <c r="J57" i="61"/>
  <c r="M57" i="61" s="1"/>
  <c r="I57" i="61"/>
  <c r="L57" i="61" s="1"/>
  <c r="M56" i="61"/>
  <c r="L56" i="61"/>
  <c r="K56" i="61"/>
  <c r="N56" i="61" s="1"/>
  <c r="J56" i="61"/>
  <c r="I56" i="61"/>
  <c r="N55" i="61"/>
  <c r="K55" i="61"/>
  <c r="J55" i="61"/>
  <c r="M55" i="61" s="1"/>
  <c r="I55" i="61"/>
  <c r="L55" i="61" s="1"/>
  <c r="M54" i="61"/>
  <c r="L54" i="61"/>
  <c r="K54" i="61"/>
  <c r="N54" i="61" s="1"/>
  <c r="J54" i="61"/>
  <c r="I54" i="61"/>
  <c r="N53" i="61"/>
  <c r="K53" i="61"/>
  <c r="J53" i="61"/>
  <c r="M53" i="61" s="1"/>
  <c r="I53" i="61"/>
  <c r="L53" i="61" s="1"/>
  <c r="M52" i="61"/>
  <c r="L52" i="61"/>
  <c r="K52" i="61"/>
  <c r="N52" i="61" s="1"/>
  <c r="J52" i="61"/>
  <c r="I52" i="61"/>
  <c r="N51" i="61"/>
  <c r="K51" i="61"/>
  <c r="J51" i="61"/>
  <c r="M51" i="61" s="1"/>
  <c r="I51" i="61"/>
  <c r="L51" i="61" s="1"/>
  <c r="M50" i="61"/>
  <c r="L50" i="61"/>
  <c r="K50" i="61"/>
  <c r="N50" i="61" s="1"/>
  <c r="J50" i="61"/>
  <c r="I50" i="61"/>
  <c r="N49" i="61"/>
  <c r="K49" i="61"/>
  <c r="J49" i="61"/>
  <c r="M49" i="61" s="1"/>
  <c r="I49" i="61"/>
  <c r="L49" i="61" s="1"/>
  <c r="M48" i="61"/>
  <c r="L48" i="61"/>
  <c r="K48" i="61"/>
  <c r="N48" i="61" s="1"/>
  <c r="J48" i="61"/>
  <c r="I48" i="61"/>
  <c r="N47" i="61"/>
  <c r="K47" i="61"/>
  <c r="J47" i="61"/>
  <c r="M47" i="61" s="1"/>
  <c r="I47" i="61"/>
  <c r="L47" i="61" s="1"/>
  <c r="M46" i="61"/>
  <c r="L46" i="61"/>
  <c r="K46" i="61"/>
  <c r="N46" i="61" s="1"/>
  <c r="J46" i="61"/>
  <c r="I46" i="61"/>
  <c r="K45" i="61"/>
  <c r="N45" i="61" s="1"/>
  <c r="J45" i="61"/>
  <c r="M45" i="61" s="1"/>
  <c r="I45" i="61"/>
  <c r="L45" i="61" s="1"/>
  <c r="M44" i="61"/>
  <c r="L44" i="61"/>
  <c r="K44" i="61"/>
  <c r="N44" i="61" s="1"/>
  <c r="J44" i="61"/>
  <c r="I44" i="61"/>
  <c r="N43" i="61"/>
  <c r="K43" i="61"/>
  <c r="J43" i="61"/>
  <c r="M43" i="61" s="1"/>
  <c r="I43" i="61"/>
  <c r="L43" i="61" s="1"/>
  <c r="M42" i="61"/>
  <c r="K42" i="61"/>
  <c r="N42" i="61" s="1"/>
  <c r="J42" i="61"/>
  <c r="I42" i="61"/>
  <c r="L42" i="61" s="1"/>
  <c r="M41" i="61"/>
  <c r="K41" i="61"/>
  <c r="N41" i="61" s="1"/>
  <c r="J41" i="61"/>
  <c r="I41" i="61"/>
  <c r="L41" i="61" s="1"/>
  <c r="M40" i="61"/>
  <c r="K40" i="61"/>
  <c r="N40" i="61" s="1"/>
  <c r="J40" i="61"/>
  <c r="I40" i="61"/>
  <c r="L40" i="61" s="1"/>
  <c r="N39" i="61"/>
  <c r="K39" i="61"/>
  <c r="J39" i="61"/>
  <c r="M39" i="61" s="1"/>
  <c r="I39" i="61"/>
  <c r="L39" i="61" s="1"/>
  <c r="M38" i="61"/>
  <c r="K38" i="61"/>
  <c r="N38" i="61" s="1"/>
  <c r="J38" i="61"/>
  <c r="I38" i="61"/>
  <c r="L38" i="61" s="1"/>
  <c r="M37" i="61"/>
  <c r="K37" i="61"/>
  <c r="N37" i="61" s="1"/>
  <c r="J37" i="61"/>
  <c r="I37" i="61"/>
  <c r="L37" i="61" s="1"/>
  <c r="M36" i="61"/>
  <c r="K36" i="61"/>
  <c r="N36" i="61" s="1"/>
  <c r="J36" i="61"/>
  <c r="I36" i="61"/>
  <c r="L36" i="61" s="1"/>
  <c r="N35" i="61"/>
  <c r="K35" i="61"/>
  <c r="J35" i="61"/>
  <c r="M35" i="61" s="1"/>
  <c r="I35" i="61"/>
  <c r="L35" i="61" s="1"/>
  <c r="M34" i="61"/>
  <c r="K34" i="61"/>
  <c r="N34" i="61" s="1"/>
  <c r="J34" i="61"/>
  <c r="I34" i="61"/>
  <c r="L34" i="61" s="1"/>
  <c r="M33" i="61"/>
  <c r="K33" i="61"/>
  <c r="N33" i="61" s="1"/>
  <c r="J33" i="61"/>
  <c r="I33" i="61"/>
  <c r="L33" i="61" s="1"/>
  <c r="M32" i="61"/>
  <c r="K32" i="61"/>
  <c r="N32" i="61" s="1"/>
  <c r="J32" i="61"/>
  <c r="I32" i="61"/>
  <c r="L32" i="61" s="1"/>
  <c r="N31" i="61"/>
  <c r="K31" i="61"/>
  <c r="J31" i="61"/>
  <c r="M31" i="61" s="1"/>
  <c r="I31" i="61"/>
  <c r="L31" i="61" s="1"/>
  <c r="M30" i="61"/>
  <c r="K30" i="61"/>
  <c r="N30" i="61" s="1"/>
  <c r="J30" i="61"/>
  <c r="I30" i="61"/>
  <c r="L30" i="61" s="1"/>
  <c r="M29" i="61"/>
  <c r="K29" i="61"/>
  <c r="N29" i="61" s="1"/>
  <c r="J29" i="61"/>
  <c r="I29" i="61"/>
  <c r="L29" i="61" s="1"/>
  <c r="M28" i="61"/>
  <c r="K28" i="61"/>
  <c r="N28" i="61" s="1"/>
  <c r="J28" i="61"/>
  <c r="I28" i="61"/>
  <c r="L28" i="61" s="1"/>
  <c r="N27" i="61"/>
  <c r="K27" i="61"/>
  <c r="J27" i="61"/>
  <c r="M27" i="61" s="1"/>
  <c r="I27" i="61"/>
  <c r="L27" i="61" s="1"/>
  <c r="M26" i="61"/>
  <c r="K26" i="61"/>
  <c r="N26" i="61" s="1"/>
  <c r="J26" i="61"/>
  <c r="I26" i="61"/>
  <c r="L26" i="61" s="1"/>
  <c r="M25" i="61"/>
  <c r="K25" i="61"/>
  <c r="N25" i="61" s="1"/>
  <c r="J25" i="61"/>
  <c r="I25" i="61"/>
  <c r="L25" i="61" s="1"/>
  <c r="M24" i="61"/>
  <c r="K24" i="61"/>
  <c r="N24" i="61" s="1"/>
  <c r="J24" i="61"/>
  <c r="I24" i="61"/>
  <c r="L24" i="61" s="1"/>
  <c r="N23" i="61"/>
  <c r="K23" i="61"/>
  <c r="J23" i="61"/>
  <c r="M23" i="61" s="1"/>
  <c r="I23" i="61"/>
  <c r="L23" i="61" s="1"/>
  <c r="M22" i="61"/>
  <c r="K22" i="61"/>
  <c r="N22" i="61" s="1"/>
  <c r="J22" i="61"/>
  <c r="I22" i="61"/>
  <c r="L22" i="61" s="1"/>
  <c r="M21" i="61"/>
  <c r="K21" i="61"/>
  <c r="N21" i="61" s="1"/>
  <c r="J21" i="61"/>
  <c r="I21" i="61"/>
  <c r="L21" i="61" s="1"/>
  <c r="M20" i="61"/>
  <c r="K20" i="61"/>
  <c r="N20" i="61" s="1"/>
  <c r="J20" i="61"/>
  <c r="I20" i="61"/>
  <c r="L20" i="61" s="1"/>
  <c r="M19" i="61"/>
  <c r="K19" i="61"/>
  <c r="N19" i="61" s="1"/>
  <c r="J19" i="61"/>
  <c r="I19" i="61"/>
  <c r="L19" i="61" s="1"/>
  <c r="M18" i="61"/>
  <c r="K18" i="61"/>
  <c r="N18" i="61" s="1"/>
  <c r="J18" i="61"/>
  <c r="I18" i="61"/>
  <c r="L18" i="61" s="1"/>
  <c r="N16" i="61"/>
  <c r="N15" i="61"/>
  <c r="M15" i="61"/>
  <c r="N14" i="61"/>
  <c r="M14" i="61"/>
  <c r="N13" i="61"/>
  <c r="M13" i="61"/>
  <c r="N12" i="61"/>
  <c r="M12" i="61"/>
  <c r="N11" i="61"/>
  <c r="M11" i="61"/>
  <c r="N3" i="61"/>
  <c r="C34" i="60"/>
  <c r="C32" i="60"/>
  <c r="C31" i="60"/>
  <c r="C30" i="60"/>
  <c r="C29" i="60"/>
  <c r="C8" i="60"/>
  <c r="C7" i="60"/>
  <c r="C6" i="60"/>
  <c r="C5" i="60"/>
  <c r="C4" i="60"/>
  <c r="C3" i="60"/>
  <c r="C2" i="60"/>
  <c r="V202" i="59"/>
  <c r="N187" i="59"/>
  <c r="N182" i="59"/>
  <c r="N176" i="59"/>
  <c r="N165" i="59"/>
  <c r="N160" i="59"/>
  <c r="N154" i="59"/>
  <c r="R139" i="59"/>
  <c r="Q139" i="59"/>
  <c r="V130" i="59"/>
  <c r="Q130" i="59"/>
  <c r="H129" i="59"/>
  <c r="H128" i="59"/>
  <c r="H127" i="59"/>
  <c r="V121" i="59"/>
  <c r="Q121" i="59"/>
  <c r="V118" i="59"/>
  <c r="Q118" i="59"/>
  <c r="H117" i="59"/>
  <c r="H116" i="59"/>
  <c r="H115" i="59"/>
  <c r="F109" i="59"/>
  <c r="AD103" i="59"/>
  <c r="AD97" i="59"/>
  <c r="AD92" i="59"/>
  <c r="AD84" i="59"/>
  <c r="F81" i="59"/>
  <c r="P72" i="59"/>
  <c r="D50" i="59"/>
  <c r="D49" i="59"/>
  <c r="D48" i="59"/>
  <c r="D47" i="59"/>
  <c r="D51" i="59" s="1"/>
  <c r="I29" i="59"/>
  <c r="I23" i="59"/>
  <c r="O19" i="59"/>
  <c r="M19" i="59" a="1"/>
  <c r="M19" i="59" s="1"/>
  <c r="F19" i="59"/>
  <c r="O14" i="59"/>
  <c r="M14" i="59" a="1"/>
  <c r="M14" i="59" s="1"/>
  <c r="F14" i="59"/>
  <c r="E14" i="59"/>
  <c r="G13" i="59"/>
  <c r="E13" i="59"/>
  <c r="F13" i="54"/>
  <c r="E7" i="54"/>
  <c r="F2" i="54"/>
  <c r="P10" i="53" a="1"/>
  <c r="P10" i="53" s="1"/>
  <c r="F10" i="53"/>
  <c r="K8" i="53"/>
  <c r="L10" i="53" s="1"/>
  <c r="R10" i="53" s="1"/>
  <c r="R2" i="53"/>
  <c r="P2" i="53" a="1"/>
  <c r="P2" i="53" s="1"/>
  <c r="P10" i="52" a="1"/>
  <c r="P10" i="52"/>
  <c r="L10" i="52"/>
  <c r="R10" i="52" s="1"/>
  <c r="K8" i="52"/>
  <c r="J8" i="52"/>
  <c r="G8" i="52"/>
  <c r="F8" i="52"/>
  <c r="R2" i="52"/>
  <c r="P2" i="52" a="1"/>
  <c r="P2" i="52" s="1"/>
  <c r="P9" i="51"/>
  <c r="N9" i="51" a="1"/>
  <c r="N9" i="51"/>
  <c r="J9" i="51"/>
  <c r="E5" i="51"/>
  <c r="P2" i="51"/>
  <c r="N2" i="51" a="1"/>
  <c r="N2" i="51" s="1"/>
  <c r="G24" i="50"/>
  <c r="G12" i="50"/>
  <c r="F12" i="50"/>
  <c r="F10" i="52" s="1"/>
  <c r="E12" i="50"/>
  <c r="D6"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I45" i="49" s="1"/>
  <c r="H48" i="49"/>
  <c r="G48" i="49"/>
  <c r="I47" i="49"/>
  <c r="H47" i="49"/>
  <c r="G47" i="49"/>
  <c r="I46" i="49"/>
  <c r="K45" i="49"/>
  <c r="J45" i="49"/>
  <c r="G36" i="49"/>
  <c r="E31" i="60" s="1"/>
  <c r="F36" i="49"/>
  <c r="U148" i="61" s="1"/>
  <c r="F32" i="49"/>
  <c r="E32" i="49"/>
  <c r="F29" i="49"/>
  <c r="E29" i="49"/>
  <c r="L5" i="49"/>
  <c r="L4" i="49"/>
  <c r="L3" i="49"/>
  <c r="L6" i="49" s="1"/>
  <c r="AU14" i="48"/>
  <c r="AS14" i="48"/>
  <c r="AQ14" i="48"/>
  <c r="AO14" i="48"/>
  <c r="AM14" i="48"/>
  <c r="AK14" i="48"/>
  <c r="AI14" i="48"/>
  <c r="AG14" i="48"/>
  <c r="AE14" i="48"/>
  <c r="AC14" i="48"/>
  <c r="AA14" i="48"/>
  <c r="Y14" i="48"/>
  <c r="W14" i="48"/>
  <c r="U14" i="48"/>
  <c r="S14" i="48"/>
  <c r="Q14" i="48"/>
  <c r="O14" i="48"/>
  <c r="M14" i="48"/>
  <c r="K14" i="48"/>
  <c r="I14" i="48"/>
  <c r="G14" i="48"/>
  <c r="G11" i="48"/>
  <c r="G10" i="48"/>
  <c r="G9" i="48"/>
  <c r="D6" i="48"/>
  <c r="E13" i="47"/>
  <c r="H12" i="47"/>
  <c r="E12" i="47"/>
  <c r="E11" i="47"/>
  <c r="E10" i="47"/>
  <c r="D6" i="47"/>
  <c r="D5" i="47"/>
  <c r="M270" i="46"/>
  <c r="F269" i="46"/>
  <c r="M209" i="46"/>
  <c r="F208" i="46"/>
  <c r="M148" i="46"/>
  <c r="F147" i="46"/>
  <c r="M87" i="46"/>
  <c r="F84"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AB21" i="43"/>
  <c r="F21" i="43"/>
  <c r="AB19" i="43"/>
  <c r="AA19" i="43"/>
  <c r="Z19" i="43"/>
  <c r="Y19" i="43"/>
  <c r="X19" i="43"/>
  <c r="W19" i="43"/>
  <c r="V19" i="43"/>
  <c r="U19" i="43"/>
  <c r="T19" i="43"/>
  <c r="S19" i="43"/>
  <c r="R19" i="43"/>
  <c r="Q19" i="43"/>
  <c r="P19" i="43"/>
  <c r="O19" i="43"/>
  <c r="N19" i="43"/>
  <c r="M19" i="43"/>
  <c r="L19" i="43"/>
  <c r="K19" i="43"/>
  <c r="J19" i="43"/>
  <c r="I19" i="43"/>
  <c r="H19" i="43"/>
  <c r="G19" i="43"/>
  <c r="F19" i="43"/>
  <c r="E19" i="43"/>
  <c r="AB18" i="43"/>
  <c r="E18" i="43"/>
  <c r="AB17" i="43"/>
  <c r="E17" i="43"/>
  <c r="AB16" i="43"/>
  <c r="E16" i="43"/>
  <c r="AB15" i="43"/>
  <c r="E15" i="43"/>
  <c r="AA14" i="43"/>
  <c r="Z14" i="43"/>
  <c r="Y14" i="43"/>
  <c r="X14" i="43"/>
  <c r="W14" i="43"/>
  <c r="V14" i="43"/>
  <c r="U14" i="43"/>
  <c r="T14" i="43"/>
  <c r="S14" i="43"/>
  <c r="R14" i="43"/>
  <c r="Q14" i="43"/>
  <c r="P14" i="43"/>
  <c r="O14" i="43"/>
  <c r="N14" i="43"/>
  <c r="M14" i="43"/>
  <c r="L14" i="43"/>
  <c r="K14" i="43"/>
  <c r="J14" i="43"/>
  <c r="I14" i="43"/>
  <c r="H14" i="43"/>
  <c r="G14" i="43"/>
  <c r="G11" i="43"/>
  <c r="G10" i="43"/>
  <c r="G9" i="43"/>
  <c r="D6" i="43"/>
  <c r="D5" i="43"/>
  <c r="F2" i="43"/>
  <c r="CU57" i="41"/>
  <c r="CD57" i="41"/>
  <c r="BT57" i="41"/>
  <c r="BO57" i="41"/>
  <c r="BE57" i="41"/>
  <c r="AR57" i="41"/>
  <c r="AH57" i="41"/>
  <c r="Y57" i="41"/>
  <c r="T57" i="41"/>
  <c r="K57" i="41"/>
  <c r="H57" i="41"/>
  <c r="CU56" i="41"/>
  <c r="CD56" i="41"/>
  <c r="BT56" i="41"/>
  <c r="BO56" i="41"/>
  <c r="BE56" i="41"/>
  <c r="AR56" i="41"/>
  <c r="AH56" i="41"/>
  <c r="Y56" i="41"/>
  <c r="T56" i="41"/>
  <c r="K56" i="41"/>
  <c r="H56" i="41"/>
  <c r="CU55" i="41"/>
  <c r="CD55" i="41"/>
  <c r="BT55" i="41"/>
  <c r="BO55" i="41"/>
  <c r="BE55" i="41"/>
  <c r="AR55" i="41"/>
  <c r="AH55" i="41"/>
  <c r="Y55" i="41"/>
  <c r="T55" i="41"/>
  <c r="K55" i="41"/>
  <c r="H55" i="41"/>
  <c r="CZ54" i="41"/>
  <c r="CY54" i="41"/>
  <c r="CX54" i="41"/>
  <c r="CW54" i="41"/>
  <c r="CV54" i="41"/>
  <c r="CU54" i="41" s="1"/>
  <c r="CS54" i="41"/>
  <c r="CR54" i="41"/>
  <c r="CQ54" i="41"/>
  <c r="CP54" i="41"/>
  <c r="CO54" i="41"/>
  <c r="CN54" i="41"/>
  <c r="CM54" i="41"/>
  <c r="CL54" i="41"/>
  <c r="CK54" i="41"/>
  <c r="CJ54" i="41"/>
  <c r="CI54" i="41"/>
  <c r="CH54" i="41"/>
  <c r="CG54" i="41"/>
  <c r="CF54" i="41"/>
  <c r="CE54" i="41"/>
  <c r="CD54" i="41" s="1"/>
  <c r="CB54" i="41"/>
  <c r="CA54" i="41"/>
  <c r="BZ54" i="41"/>
  <c r="BY54" i="41"/>
  <c r="BX54" i="41"/>
  <c r="BW54" i="41"/>
  <c r="BV54" i="41"/>
  <c r="BT54" i="41" s="1"/>
  <c r="BU54" i="41"/>
  <c r="BR54" i="41"/>
  <c r="BQ54" i="41"/>
  <c r="BO54" i="41" s="1"/>
  <c r="BP54" i="41"/>
  <c r="BM54" i="41"/>
  <c r="BL54" i="41"/>
  <c r="BK54" i="41"/>
  <c r="BJ54" i="41"/>
  <c r="BI54" i="41"/>
  <c r="BH54" i="41"/>
  <c r="BG54" i="41"/>
  <c r="BF54" i="41"/>
  <c r="BE54" i="41" s="1"/>
  <c r="BC54" i="41"/>
  <c r="BB54" i="41"/>
  <c r="BA54" i="41"/>
  <c r="AZ54" i="41"/>
  <c r="AY54" i="41"/>
  <c r="AX54" i="41"/>
  <c r="AW54" i="41"/>
  <c r="AV54" i="41"/>
  <c r="AU54" i="41"/>
  <c r="AT54" i="41"/>
  <c r="AS54" i="41"/>
  <c r="AR54" i="41" s="1"/>
  <c r="AP54" i="41"/>
  <c r="AO54" i="41"/>
  <c r="AN54" i="41"/>
  <c r="AM54" i="41"/>
  <c r="AL54" i="41"/>
  <c r="AK54" i="41"/>
  <c r="AJ54" i="41"/>
  <c r="AI54" i="41"/>
  <c r="AH54" i="41"/>
  <c r="AF54" i="41"/>
  <c r="AE54" i="41"/>
  <c r="AD54" i="41"/>
  <c r="AC54" i="41"/>
  <c r="AB54" i="41"/>
  <c r="AA54" i="41"/>
  <c r="Z54" i="41"/>
  <c r="Y54" i="41"/>
  <c r="W54" i="41"/>
  <c r="V54" i="41"/>
  <c r="U54" i="41"/>
  <c r="T54" i="41"/>
  <c r="R54" i="41"/>
  <c r="Q54" i="41"/>
  <c r="P54" i="41"/>
  <c r="O54" i="41"/>
  <c r="N54" i="41"/>
  <c r="M54" i="41"/>
  <c r="L54" i="41"/>
  <c r="K54" i="41"/>
  <c r="I54" i="41"/>
  <c r="H54" i="41" s="1"/>
  <c r="CU53" i="41"/>
  <c r="CD53" i="41"/>
  <c r="BT53" i="41"/>
  <c r="BO53" i="41"/>
  <c r="BE53" i="41"/>
  <c r="AR53" i="41"/>
  <c r="AH53" i="41"/>
  <c r="Y53" i="41"/>
  <c r="T53" i="41"/>
  <c r="K53" i="41"/>
  <c r="H53" i="41"/>
  <c r="CU52" i="41"/>
  <c r="CD52" i="41"/>
  <c r="BT52" i="41"/>
  <c r="BO52" i="41"/>
  <c r="BE52" i="41"/>
  <c r="AR52" i="41"/>
  <c r="AH52" i="41"/>
  <c r="Y52" i="41"/>
  <c r="T52" i="41"/>
  <c r="K52" i="41"/>
  <c r="H52" i="41"/>
  <c r="CU51" i="41"/>
  <c r="CD51" i="41"/>
  <c r="BT51" i="41"/>
  <c r="BO51" i="41"/>
  <c r="BE51" i="41"/>
  <c r="AR51" i="41"/>
  <c r="AH51" i="41"/>
  <c r="Y51" i="41"/>
  <c r="T51" i="41"/>
  <c r="K51" i="41"/>
  <c r="H51" i="41"/>
  <c r="CU50" i="41"/>
  <c r="CD50" i="41"/>
  <c r="BT50" i="41"/>
  <c r="BO50" i="41"/>
  <c r="BE50" i="41"/>
  <c r="AR50" i="41"/>
  <c r="AH50" i="41"/>
  <c r="Y50" i="41"/>
  <c r="T50" i="41"/>
  <c r="K50" i="41"/>
  <c r="H50" i="41"/>
  <c r="CZ49" i="41"/>
  <c r="CY49" i="41"/>
  <c r="CX49" i="41"/>
  <c r="CW49" i="41"/>
  <c r="CV49" i="41"/>
  <c r="CU49" i="41"/>
  <c r="CS49" i="41"/>
  <c r="CR49" i="41"/>
  <c r="CQ49" i="41"/>
  <c r="CP49" i="41"/>
  <c r="CO49" i="41"/>
  <c r="CN49" i="41"/>
  <c r="CM49" i="41"/>
  <c r="CL49" i="41"/>
  <c r="CK49" i="41"/>
  <c r="CJ49" i="41"/>
  <c r="CI49" i="41"/>
  <c r="CH49" i="41"/>
  <c r="CG49" i="41"/>
  <c r="CF49" i="41"/>
  <c r="CE49" i="41"/>
  <c r="CD49" i="41"/>
  <c r="CB49" i="41"/>
  <c r="CA49" i="41"/>
  <c r="BZ49" i="41"/>
  <c r="BY49" i="41"/>
  <c r="BX49" i="41"/>
  <c r="BW49" i="41"/>
  <c r="BW48" i="41" s="1"/>
  <c r="BV49" i="41"/>
  <c r="BU49" i="41"/>
  <c r="BT49" i="41" s="1"/>
  <c r="BR49" i="41"/>
  <c r="BR48" i="41" s="1"/>
  <c r="BQ49" i="41"/>
  <c r="BP49" i="41"/>
  <c r="BO49" i="41" s="1"/>
  <c r="BM49" i="41"/>
  <c r="BM48" i="41" s="1"/>
  <c r="BL49" i="41"/>
  <c r="BK49" i="41"/>
  <c r="BJ49" i="41"/>
  <c r="BI49" i="41"/>
  <c r="BI48" i="41" s="1"/>
  <c r="BH49" i="41"/>
  <c r="BG49" i="41"/>
  <c r="BF49" i="41"/>
  <c r="BE49" i="41"/>
  <c r="BC49" i="41"/>
  <c r="BB49" i="41"/>
  <c r="BA49" i="41"/>
  <c r="AZ49" i="41"/>
  <c r="AZ48" i="41" s="1"/>
  <c r="AY49" i="41"/>
  <c r="AX49" i="41"/>
  <c r="AW49" i="41"/>
  <c r="AV49" i="41"/>
  <c r="AV48" i="41" s="1"/>
  <c r="AU49" i="41"/>
  <c r="AT49" i="41"/>
  <c r="AS49" i="41"/>
  <c r="AR49" i="41"/>
  <c r="AP49" i="41"/>
  <c r="AO49" i="41"/>
  <c r="AN49" i="41"/>
  <c r="AM49" i="41"/>
  <c r="AM48" i="41" s="1"/>
  <c r="AL49" i="41"/>
  <c r="AK49" i="41"/>
  <c r="AJ49" i="41"/>
  <c r="AI49" i="41"/>
  <c r="AI48" i="41" s="1"/>
  <c r="AH48" i="41" s="1"/>
  <c r="AF49" i="41"/>
  <c r="AE49" i="41"/>
  <c r="AD49" i="41"/>
  <c r="AD48" i="41" s="1"/>
  <c r="AC49" i="41"/>
  <c r="AB49" i="41"/>
  <c r="AA49" i="41"/>
  <c r="Z49" i="41"/>
  <c r="Z48" i="41" s="1"/>
  <c r="Y48" i="41" s="1"/>
  <c r="W49" i="41"/>
  <c r="V49" i="41"/>
  <c r="U49" i="41"/>
  <c r="U48" i="41" s="1"/>
  <c r="T48" i="41" s="1"/>
  <c r="R49" i="41"/>
  <c r="Q49" i="41"/>
  <c r="P49" i="41"/>
  <c r="P48" i="41" s="1"/>
  <c r="O49" i="41"/>
  <c r="N49" i="41"/>
  <c r="M49" i="41"/>
  <c r="L49" i="41"/>
  <c r="L48" i="41" s="1"/>
  <c r="K48" i="41" s="1"/>
  <c r="I49" i="41"/>
  <c r="H49" i="41" s="1"/>
  <c r="CZ48" i="41"/>
  <c r="CY48" i="41"/>
  <c r="CX48" i="41"/>
  <c r="CW48" i="41"/>
  <c r="CV48" i="41"/>
  <c r="CU48" i="41" s="1"/>
  <c r="CS48" i="41"/>
  <c r="CR48" i="41"/>
  <c r="CQ48" i="41"/>
  <c r="CP48" i="41"/>
  <c r="CO48" i="41"/>
  <c r="CN48" i="41"/>
  <c r="CM48" i="41"/>
  <c r="CL48" i="41"/>
  <c r="CK48" i="41"/>
  <c r="CJ48" i="41"/>
  <c r="CI48" i="41"/>
  <c r="CH48" i="41"/>
  <c r="CG48" i="41"/>
  <c r="CF48" i="41"/>
  <c r="CE48" i="41"/>
  <c r="CD48" i="41" s="1"/>
  <c r="CB48" i="41"/>
  <c r="CA48" i="41"/>
  <c r="BZ48" i="41"/>
  <c r="BY48" i="41"/>
  <c r="BX48" i="41"/>
  <c r="BV48" i="41"/>
  <c r="BT48" i="41" s="1"/>
  <c r="BU48" i="41"/>
  <c r="BQ48" i="41"/>
  <c r="BO48" i="41" s="1"/>
  <c r="BP48" i="41"/>
  <c r="BL48" i="41"/>
  <c r="BK48" i="41"/>
  <c r="BJ48" i="41"/>
  <c r="BH48" i="41"/>
  <c r="BG48" i="41"/>
  <c r="BF48" i="41"/>
  <c r="BE48" i="41" s="1"/>
  <c r="BC48" i="41"/>
  <c r="BB48" i="41"/>
  <c r="BA48" i="41"/>
  <c r="AY48" i="41"/>
  <c r="AX48" i="41"/>
  <c r="AW48" i="41"/>
  <c r="AU48" i="41"/>
  <c r="AT48" i="41"/>
  <c r="AS48" i="41"/>
  <c r="AR48" i="41" s="1"/>
  <c r="AP48" i="41"/>
  <c r="AO48" i="41"/>
  <c r="AN48" i="41"/>
  <c r="AL48" i="41"/>
  <c r="AK48" i="41"/>
  <c r="AJ48" i="41"/>
  <c r="AF48" i="41"/>
  <c r="AE48" i="41"/>
  <c r="AC48" i="41"/>
  <c r="AB48" i="41"/>
  <c r="AA48" i="41"/>
  <c r="W48" i="41"/>
  <c r="V48" i="41"/>
  <c r="R48" i="41"/>
  <c r="Q48" i="41"/>
  <c r="O48" i="41"/>
  <c r="N48" i="41"/>
  <c r="M48" i="41"/>
  <c r="I48" i="41"/>
  <c r="H48" i="41" s="1"/>
  <c r="CU47" i="41"/>
  <c r="CD47" i="41"/>
  <c r="BT47" i="41"/>
  <c r="BO47" i="41"/>
  <c r="BE47" i="41"/>
  <c r="AR47" i="41"/>
  <c r="AH47" i="41"/>
  <c r="Y47" i="41"/>
  <c r="T47" i="41"/>
  <c r="K47" i="41"/>
  <c r="H47" i="41"/>
  <c r="CU46" i="41"/>
  <c r="CD46" i="41"/>
  <c r="BT46" i="41"/>
  <c r="BO46" i="41"/>
  <c r="BE46" i="41"/>
  <c r="AR46" i="41"/>
  <c r="AH46" i="41"/>
  <c r="Y46" i="41"/>
  <c r="T46" i="41"/>
  <c r="K46" i="41"/>
  <c r="H46" i="41"/>
  <c r="CU45" i="41"/>
  <c r="CD45" i="41"/>
  <c r="BT45" i="41"/>
  <c r="BO45" i="41"/>
  <c r="BE45" i="41"/>
  <c r="AR45" i="41"/>
  <c r="AH45" i="41"/>
  <c r="Y45" i="41"/>
  <c r="T45" i="41"/>
  <c r="K45" i="41"/>
  <c r="H45" i="41"/>
  <c r="CZ44" i="41"/>
  <c r="CZ38" i="41" s="1"/>
  <c r="CZ58" i="41" s="1"/>
  <c r="CY44" i="41"/>
  <c r="CX44" i="41"/>
  <c r="CW44" i="41"/>
  <c r="CV44" i="41"/>
  <c r="CU44" i="41" s="1"/>
  <c r="CS44" i="41"/>
  <c r="CR44" i="41"/>
  <c r="CQ44" i="41"/>
  <c r="CQ38" i="41" s="1"/>
  <c r="CQ58" i="41" s="1"/>
  <c r="CP44" i="41"/>
  <c r="CO44" i="41"/>
  <c r="CN44" i="41"/>
  <c r="CM44" i="41"/>
  <c r="CM38" i="41" s="1"/>
  <c r="CM58" i="41" s="1"/>
  <c r="CL44" i="41"/>
  <c r="CK44" i="41"/>
  <c r="CJ44" i="41"/>
  <c r="CI44" i="41"/>
  <c r="CI38" i="41" s="1"/>
  <c r="CI58" i="41" s="1"/>
  <c r="CH44" i="41"/>
  <c r="CG44" i="41"/>
  <c r="CF44" i="41"/>
  <c r="CE44" i="41"/>
  <c r="CD44" i="41" s="1"/>
  <c r="CB44" i="41"/>
  <c r="CA44" i="41"/>
  <c r="BZ44" i="41"/>
  <c r="BZ38" i="41" s="1"/>
  <c r="BZ58" i="41" s="1"/>
  <c r="BY44" i="41"/>
  <c r="BX44" i="41"/>
  <c r="BW44" i="41"/>
  <c r="BV44" i="41"/>
  <c r="BT44" i="41" s="1"/>
  <c r="BU44" i="41"/>
  <c r="BR44" i="41"/>
  <c r="BQ44" i="41"/>
  <c r="BQ38" i="41" s="1"/>
  <c r="BQ58" i="41" s="1"/>
  <c r="BP44" i="41"/>
  <c r="BO44" i="41" s="1"/>
  <c r="BM44" i="41"/>
  <c r="BL44" i="41"/>
  <c r="BL38" i="41" s="1"/>
  <c r="BL58" i="41" s="1"/>
  <c r="BK44" i="41"/>
  <c r="BJ44" i="41"/>
  <c r="BI44" i="41"/>
  <c r="BH44" i="41"/>
  <c r="BE44" i="41" s="1"/>
  <c r="BG44" i="41"/>
  <c r="BF44" i="41"/>
  <c r="BC44" i="41"/>
  <c r="BC38" i="41" s="1"/>
  <c r="BC58" i="41" s="1"/>
  <c r="BB44" i="41"/>
  <c r="BA44" i="41"/>
  <c r="AZ44" i="41"/>
  <c r="AY44" i="41"/>
  <c r="AY38" i="41" s="1"/>
  <c r="AY58" i="41" s="1"/>
  <c r="AX44" i="41"/>
  <c r="AW44" i="41"/>
  <c r="AV44" i="41"/>
  <c r="AU44" i="41"/>
  <c r="AR44" i="41" s="1"/>
  <c r="AT44" i="41"/>
  <c r="AS44" i="41"/>
  <c r="AP44" i="41"/>
  <c r="AP38" i="41" s="1"/>
  <c r="AP58" i="41" s="1"/>
  <c r="AO44" i="41"/>
  <c r="AN44" i="41"/>
  <c r="AM44" i="41"/>
  <c r="AL44" i="41"/>
  <c r="AL38" i="41" s="1"/>
  <c r="AL58" i="41" s="1"/>
  <c r="AK44" i="41"/>
  <c r="AJ44" i="41"/>
  <c r="AI44" i="41"/>
  <c r="AH44" i="41"/>
  <c r="AF44" i="41"/>
  <c r="AE44" i="41"/>
  <c r="AD44" i="41"/>
  <c r="AC44" i="41"/>
  <c r="AC38" i="41" s="1"/>
  <c r="AC58" i="41" s="1"/>
  <c r="AB44" i="41"/>
  <c r="AA44" i="41"/>
  <c r="Z44" i="41"/>
  <c r="Y44" i="41"/>
  <c r="W44" i="41"/>
  <c r="V44" i="41"/>
  <c r="U44" i="41"/>
  <c r="T44" i="41"/>
  <c r="R44" i="41"/>
  <c r="Q44" i="41"/>
  <c r="P44" i="41"/>
  <c r="O44" i="41"/>
  <c r="O38" i="41" s="1"/>
  <c r="O58" i="41" s="1"/>
  <c r="N44" i="41"/>
  <c r="M44" i="41"/>
  <c r="L44" i="41"/>
  <c r="K44" i="41"/>
  <c r="I44" i="41"/>
  <c r="H44" i="41" s="1"/>
  <c r="CU43" i="41"/>
  <c r="CD43" i="41"/>
  <c r="BT43" i="41"/>
  <c r="BO43" i="41"/>
  <c r="BE43" i="41"/>
  <c r="AR43" i="41"/>
  <c r="AH43" i="41"/>
  <c r="Y43" i="41"/>
  <c r="T43" i="41"/>
  <c r="K43" i="41"/>
  <c r="H43" i="41"/>
  <c r="CU42" i="41"/>
  <c r="CD42" i="41"/>
  <c r="BT42" i="41"/>
  <c r="BO42" i="41"/>
  <c r="BE42" i="41"/>
  <c r="AR42" i="41"/>
  <c r="AH42" i="41"/>
  <c r="Y42" i="41"/>
  <c r="T42" i="41"/>
  <c r="K42" i="41"/>
  <c r="H42" i="41"/>
  <c r="CU41" i="41"/>
  <c r="CD41" i="41"/>
  <c r="BT41" i="41"/>
  <c r="BO41" i="41"/>
  <c r="BE41" i="41"/>
  <c r="AR41" i="41"/>
  <c r="AH41" i="41"/>
  <c r="Y41" i="41"/>
  <c r="T41" i="41"/>
  <c r="K41" i="41"/>
  <c r="H41" i="41"/>
  <c r="CU40" i="41"/>
  <c r="CD40" i="41"/>
  <c r="BT40" i="41"/>
  <c r="BO40" i="41"/>
  <c r="BE40" i="41"/>
  <c r="AR40" i="41"/>
  <c r="AH40" i="41"/>
  <c r="Y40" i="41"/>
  <c r="T40" i="41"/>
  <c r="K40" i="41"/>
  <c r="H40" i="41"/>
  <c r="CZ39" i="41"/>
  <c r="CY39" i="41"/>
  <c r="CY38" i="41" s="1"/>
  <c r="CY58" i="41" s="1"/>
  <c r="CX39" i="41"/>
  <c r="CW39" i="41"/>
  <c r="CV39" i="41"/>
  <c r="CU39" i="41"/>
  <c r="CS39" i="41"/>
  <c r="CR39" i="41"/>
  <c r="CQ39" i="41"/>
  <c r="CP39" i="41"/>
  <c r="CP38" i="41" s="1"/>
  <c r="CP58" i="41" s="1"/>
  <c r="CO39" i="41"/>
  <c r="CN39" i="41"/>
  <c r="CM39" i="41"/>
  <c r="CL39" i="41"/>
  <c r="CL38" i="41" s="1"/>
  <c r="CL58" i="41" s="1"/>
  <c r="CK39" i="41"/>
  <c r="CJ39" i="41"/>
  <c r="CI39" i="41"/>
  <c r="CH39" i="41"/>
  <c r="CH38" i="41" s="1"/>
  <c r="CH58" i="41" s="1"/>
  <c r="CG39" i="41"/>
  <c r="CF39" i="41"/>
  <c r="CE39" i="41"/>
  <c r="CD39" i="41"/>
  <c r="CB39" i="41"/>
  <c r="CA39" i="41"/>
  <c r="BZ39" i="41"/>
  <c r="BY39" i="41"/>
  <c r="BY38" i="41" s="1"/>
  <c r="BY58" i="41" s="1"/>
  <c r="BX39" i="41"/>
  <c r="BW39" i="41"/>
  <c r="BV39" i="41"/>
  <c r="BU39" i="41"/>
  <c r="BR39" i="41"/>
  <c r="BQ39" i="41"/>
  <c r="BP39" i="41"/>
  <c r="BM39" i="41"/>
  <c r="BL39" i="41"/>
  <c r="BK39" i="41"/>
  <c r="BK38" i="41" s="1"/>
  <c r="BK58" i="41" s="1"/>
  <c r="BJ39" i="41"/>
  <c r="BI39" i="41"/>
  <c r="BH39" i="41"/>
  <c r="BG39" i="41"/>
  <c r="BF39" i="41"/>
  <c r="BC39" i="41"/>
  <c r="BB39" i="41"/>
  <c r="BB38" i="41" s="1"/>
  <c r="BB58" i="41" s="1"/>
  <c r="BA39" i="41"/>
  <c r="AZ39" i="41"/>
  <c r="AY39" i="41"/>
  <c r="AX39" i="41"/>
  <c r="AX38" i="41" s="1"/>
  <c r="AX58" i="41" s="1"/>
  <c r="AW39" i="41"/>
  <c r="AV39" i="41"/>
  <c r="AU39" i="41"/>
  <c r="AT39" i="41"/>
  <c r="AS39" i="41"/>
  <c r="AP39" i="41"/>
  <c r="AO39" i="41"/>
  <c r="AO38" i="41" s="1"/>
  <c r="AO58" i="41" s="1"/>
  <c r="AN39" i="41"/>
  <c r="AM39" i="41"/>
  <c r="AL39" i="41"/>
  <c r="AK39" i="41"/>
  <c r="AK38" i="41" s="1"/>
  <c r="AK58" i="41" s="1"/>
  <c r="AJ39" i="41"/>
  <c r="AI39" i="41"/>
  <c r="AF39" i="41"/>
  <c r="AF38" i="41" s="1"/>
  <c r="AF58" i="41" s="1"/>
  <c r="AE39" i="41"/>
  <c r="AD39" i="41"/>
  <c r="AC39" i="41"/>
  <c r="AB39" i="41"/>
  <c r="AA39" i="41"/>
  <c r="Z39" i="41"/>
  <c r="W39" i="41"/>
  <c r="W38" i="41" s="1"/>
  <c r="W58" i="41" s="1"/>
  <c r="V39" i="41"/>
  <c r="U39" i="41"/>
  <c r="T39" i="41" s="1"/>
  <c r="R39" i="41"/>
  <c r="R38" i="41" s="1"/>
  <c r="R58" i="41" s="1"/>
  <c r="Q39" i="41"/>
  <c r="P39" i="41"/>
  <c r="O39" i="41"/>
  <c r="N39" i="41"/>
  <c r="N38" i="41" s="1"/>
  <c r="N58" i="41" s="1"/>
  <c r="M39" i="41"/>
  <c r="L39" i="41"/>
  <c r="K39" i="41" s="1"/>
  <c r="I39" i="41"/>
  <c r="CX38" i="41"/>
  <c r="CX58" i="41" s="1"/>
  <c r="CW38" i="41"/>
  <c r="CW58" i="41" s="1"/>
  <c r="CS38" i="41"/>
  <c r="CS58" i="41" s="1"/>
  <c r="CR38" i="41"/>
  <c r="CR58" i="41" s="1"/>
  <c r="CO38" i="41"/>
  <c r="CO58" i="41" s="1"/>
  <c r="CN38" i="41"/>
  <c r="CN58" i="41" s="1"/>
  <c r="CK38" i="41"/>
  <c r="CK58" i="41" s="1"/>
  <c r="CJ38" i="41"/>
  <c r="CJ58" i="41" s="1"/>
  <c r="CG38" i="41"/>
  <c r="CG58" i="41" s="1"/>
  <c r="CF38" i="41"/>
  <c r="CF58" i="41" s="1"/>
  <c r="CB38" i="41"/>
  <c r="CB58" i="41" s="1"/>
  <c r="CA38" i="41"/>
  <c r="CA58" i="41" s="1"/>
  <c r="BX38" i="41"/>
  <c r="BX58" i="41" s="1"/>
  <c r="BW38" i="41"/>
  <c r="BW58" i="41" s="1"/>
  <c r="BR38" i="41"/>
  <c r="BR58" i="41" s="1"/>
  <c r="BM38" i="41"/>
  <c r="BM58" i="41" s="1"/>
  <c r="BJ38" i="41"/>
  <c r="BJ58" i="41" s="1"/>
  <c r="BI38" i="41"/>
  <c r="BI58" i="41" s="1"/>
  <c r="BF38" i="41"/>
  <c r="BA38" i="41"/>
  <c r="BA58" i="41" s="1"/>
  <c r="AZ38" i="41"/>
  <c r="AZ58" i="41" s="1"/>
  <c r="AW38" i="41"/>
  <c r="AW58" i="41" s="1"/>
  <c r="AV38" i="41"/>
  <c r="AV58" i="41" s="1"/>
  <c r="AS38" i="41"/>
  <c r="AN38" i="41"/>
  <c r="AN58" i="41" s="1"/>
  <c r="AM38" i="41"/>
  <c r="AM58" i="41" s="1"/>
  <c r="AJ38" i="41"/>
  <c r="AI38" i="41"/>
  <c r="AI58" i="41" s="1"/>
  <c r="AE38" i="41"/>
  <c r="AE58" i="41" s="1"/>
  <c r="AD38" i="41"/>
  <c r="AA38" i="41"/>
  <c r="AA58" i="41" s="1"/>
  <c r="Z38" i="41"/>
  <c r="V38" i="41"/>
  <c r="V58" i="41" s="1"/>
  <c r="U38" i="41"/>
  <c r="U58" i="41" s="1"/>
  <c r="Q38" i="41"/>
  <c r="Q58" i="41" s="1"/>
  <c r="P38" i="41"/>
  <c r="P58" i="41" s="1"/>
  <c r="M38" i="41"/>
  <c r="M58" i="41" s="1"/>
  <c r="L38" i="41"/>
  <c r="L58" i="41" s="1"/>
  <c r="CU35" i="41"/>
  <c r="CD35" i="41"/>
  <c r="BT35" i="41"/>
  <c r="BO35" i="41"/>
  <c r="BE35" i="41"/>
  <c r="AR35" i="41"/>
  <c r="AH35" i="41"/>
  <c r="Y35" i="41"/>
  <c r="T35" i="41"/>
  <c r="K35" i="41"/>
  <c r="H35" i="41"/>
  <c r="CU34" i="41"/>
  <c r="CD34" i="41"/>
  <c r="BT34" i="41"/>
  <c r="BO34" i="41"/>
  <c r="BE34" i="41"/>
  <c r="AR34" i="41"/>
  <c r="AH34" i="41"/>
  <c r="Y34" i="41"/>
  <c r="T34" i="41"/>
  <c r="K34" i="41"/>
  <c r="H34" i="41"/>
  <c r="CU33" i="41"/>
  <c r="CD33" i="41"/>
  <c r="BT33" i="41"/>
  <c r="BO33" i="41"/>
  <c r="BE33" i="41"/>
  <c r="AR33" i="41"/>
  <c r="AH33" i="41"/>
  <c r="Y33" i="41"/>
  <c r="T33" i="41"/>
  <c r="K33" i="41"/>
  <c r="H33" i="41"/>
  <c r="CZ32" i="41"/>
  <c r="CY32" i="41"/>
  <c r="CX32" i="41"/>
  <c r="CW32" i="41"/>
  <c r="CV32" i="41"/>
  <c r="CU32" i="41" s="1"/>
  <c r="CS32" i="41"/>
  <c r="CR32" i="41"/>
  <c r="CQ32" i="41"/>
  <c r="CP32" i="41"/>
  <c r="CO32" i="41"/>
  <c r="CN32" i="41"/>
  <c r="CM32" i="41"/>
  <c r="CL32" i="41"/>
  <c r="CK32" i="41"/>
  <c r="CJ32" i="41"/>
  <c r="CI32" i="41"/>
  <c r="CH32" i="41"/>
  <c r="CG32" i="41"/>
  <c r="CF32" i="41"/>
  <c r="CE32" i="41"/>
  <c r="CD32" i="41" s="1"/>
  <c r="CB32" i="41"/>
  <c r="CA32" i="41"/>
  <c r="BZ32" i="41"/>
  <c r="BY32" i="41"/>
  <c r="BX32" i="41"/>
  <c r="BW32" i="41"/>
  <c r="BV32" i="41"/>
  <c r="BU32" i="41"/>
  <c r="BT32" i="41"/>
  <c r="BR32" i="41"/>
  <c r="BQ32" i="41"/>
  <c r="BP32" i="41"/>
  <c r="BO32" i="41"/>
  <c r="BM32" i="41"/>
  <c r="BL32" i="41"/>
  <c r="BK32" i="41"/>
  <c r="BJ32" i="41"/>
  <c r="BI32" i="41"/>
  <c r="BH32" i="41"/>
  <c r="BG32" i="41"/>
  <c r="BF32" i="41"/>
  <c r="BE32" i="41" s="1"/>
  <c r="BC32" i="41"/>
  <c r="BB32" i="41"/>
  <c r="BA32" i="41"/>
  <c r="AZ32" i="41"/>
  <c r="AY32" i="41"/>
  <c r="AX32" i="41"/>
  <c r="AW32" i="41"/>
  <c r="AV32" i="41"/>
  <c r="AU32" i="41"/>
  <c r="AT32" i="41"/>
  <c r="AS32" i="41"/>
  <c r="AR32" i="41" s="1"/>
  <c r="AP32" i="41"/>
  <c r="AO32" i="41"/>
  <c r="AN32" i="41"/>
  <c r="AM32" i="41"/>
  <c r="AL32" i="41"/>
  <c r="AK32" i="41"/>
  <c r="AJ32" i="41"/>
  <c r="AI32" i="41"/>
  <c r="AH32" i="41" s="1"/>
  <c r="AF32" i="41"/>
  <c r="AE32" i="41"/>
  <c r="AD32" i="41"/>
  <c r="AC32" i="41"/>
  <c r="AB32" i="41"/>
  <c r="AA32" i="41"/>
  <c r="Y32" i="41" s="1"/>
  <c r="Z32" i="41"/>
  <c r="W32" i="41"/>
  <c r="V32" i="41"/>
  <c r="T32" i="41" s="1"/>
  <c r="U32" i="41"/>
  <c r="R32" i="41"/>
  <c r="Q32" i="41"/>
  <c r="P32" i="41"/>
  <c r="O32" i="41"/>
  <c r="N32" i="41"/>
  <c r="M32" i="41"/>
  <c r="K32" i="41" s="1"/>
  <c r="L32" i="41"/>
  <c r="I32" i="41"/>
  <c r="H32" i="41"/>
  <c r="CU31" i="41"/>
  <c r="CD31" i="41"/>
  <c r="BT31" i="41"/>
  <c r="BO31" i="41"/>
  <c r="BE31" i="41"/>
  <c r="AR31" i="41"/>
  <c r="AH31" i="41"/>
  <c r="Y31" i="41"/>
  <c r="T31" i="41"/>
  <c r="K31" i="41"/>
  <c r="H31" i="41"/>
  <c r="CU30" i="41"/>
  <c r="CD30" i="41"/>
  <c r="BT30" i="41"/>
  <c r="BO30" i="41"/>
  <c r="BE30" i="41"/>
  <c r="AR30" i="41"/>
  <c r="AH30" i="41"/>
  <c r="Y30" i="41"/>
  <c r="T30" i="41"/>
  <c r="K30" i="41"/>
  <c r="H30" i="41"/>
  <c r="CU29" i="41"/>
  <c r="CD29" i="41"/>
  <c r="BT29" i="41"/>
  <c r="BO29" i="41"/>
  <c r="BE29" i="41"/>
  <c r="AR29" i="41"/>
  <c r="AH29" i="41"/>
  <c r="Y29" i="41"/>
  <c r="T29" i="41"/>
  <c r="K29" i="41"/>
  <c r="H29" i="41"/>
  <c r="CZ28" i="41"/>
  <c r="CY28" i="41"/>
  <c r="CX28" i="41"/>
  <c r="CW28" i="41"/>
  <c r="CV28" i="41"/>
  <c r="CU28" i="41" s="1"/>
  <c r="CS28" i="41"/>
  <c r="CR28" i="41"/>
  <c r="CQ28" i="41"/>
  <c r="CP28" i="41"/>
  <c r="CO28" i="41"/>
  <c r="CN28" i="41"/>
  <c r="CM28" i="41"/>
  <c r="CL28" i="41"/>
  <c r="CK28" i="41"/>
  <c r="CJ28" i="41"/>
  <c r="CI28" i="41"/>
  <c r="CH28" i="41"/>
  <c r="CG28" i="41"/>
  <c r="CD28" i="41" s="1"/>
  <c r="CF28" i="41"/>
  <c r="CE28" i="41"/>
  <c r="CB28" i="41"/>
  <c r="CA28" i="41"/>
  <c r="BZ28" i="41"/>
  <c r="BY28" i="41"/>
  <c r="BX28" i="41"/>
  <c r="BW28" i="41"/>
  <c r="BV28" i="41"/>
  <c r="BU28" i="41"/>
  <c r="BT28" i="41"/>
  <c r="BR28" i="41"/>
  <c r="BQ28" i="41"/>
  <c r="BP28" i="41"/>
  <c r="BO28" i="41"/>
  <c r="BM28" i="41"/>
  <c r="BL28" i="41"/>
  <c r="BK28" i="41"/>
  <c r="BJ28" i="41"/>
  <c r="BI28" i="41"/>
  <c r="BH28" i="41"/>
  <c r="BG28" i="41"/>
  <c r="BF28" i="41"/>
  <c r="BE28" i="41" s="1"/>
  <c r="BC28" i="41"/>
  <c r="BB28" i="41"/>
  <c r="BA28" i="41"/>
  <c r="AZ28" i="41"/>
  <c r="AY28" i="41"/>
  <c r="AX28" i="41"/>
  <c r="AW28" i="41"/>
  <c r="AV28" i="41"/>
  <c r="AU28" i="41"/>
  <c r="AT28" i="41"/>
  <c r="AS28" i="41"/>
  <c r="AR28" i="41" s="1"/>
  <c r="AP28" i="41"/>
  <c r="AO28" i="41"/>
  <c r="AN28" i="41"/>
  <c r="AM28" i="41"/>
  <c r="AL28" i="41"/>
  <c r="AK28" i="41"/>
  <c r="AJ28" i="41"/>
  <c r="AH28" i="41" s="1"/>
  <c r="AI28" i="41"/>
  <c r="AF28" i="41"/>
  <c r="AE28" i="41"/>
  <c r="AD28" i="41"/>
  <c r="AC28" i="41"/>
  <c r="AB28" i="41"/>
  <c r="AA28" i="41"/>
  <c r="Y28" i="41" s="1"/>
  <c r="Z28" i="41"/>
  <c r="W28" i="41"/>
  <c r="V28" i="41"/>
  <c r="T28" i="41" s="1"/>
  <c r="U28" i="41"/>
  <c r="R28" i="41"/>
  <c r="Q28" i="41"/>
  <c r="P28" i="41"/>
  <c r="O28" i="41"/>
  <c r="N28" i="41"/>
  <c r="M28" i="41"/>
  <c r="K28" i="41" s="1"/>
  <c r="L28" i="41"/>
  <c r="I28" i="41"/>
  <c r="H28" i="41"/>
  <c r="CU27" i="41"/>
  <c r="CD27" i="41"/>
  <c r="BT27" i="41"/>
  <c r="BO27" i="41"/>
  <c r="BE27" i="41"/>
  <c r="AR27" i="41"/>
  <c r="AH27" i="41"/>
  <c r="Y27" i="41"/>
  <c r="T27" i="41"/>
  <c r="K27" i="41"/>
  <c r="H27" i="41"/>
  <c r="CU26" i="41"/>
  <c r="CD26" i="41"/>
  <c r="BT26" i="41"/>
  <c r="BO26" i="41"/>
  <c r="BE26" i="41"/>
  <c r="AR26" i="41"/>
  <c r="AH26" i="41"/>
  <c r="Y26" i="41"/>
  <c r="T26" i="41"/>
  <c r="K26" i="41"/>
  <c r="H26" i="41"/>
  <c r="CU25" i="41"/>
  <c r="CD25" i="41"/>
  <c r="BT25" i="41"/>
  <c r="BO25" i="41"/>
  <c r="BE25" i="41"/>
  <c r="AR25" i="41"/>
  <c r="AH25" i="41"/>
  <c r="Y25" i="41"/>
  <c r="T25" i="41"/>
  <c r="K25" i="41"/>
  <c r="H25" i="41"/>
  <c r="CU24" i="41"/>
  <c r="CD24" i="41"/>
  <c r="BT24" i="41"/>
  <c r="BO24" i="41"/>
  <c r="BE24" i="41"/>
  <c r="AR24" i="41"/>
  <c r="AH24" i="41"/>
  <c r="Y24" i="41"/>
  <c r="T24" i="41"/>
  <c r="K24" i="41"/>
  <c r="H24" i="41"/>
  <c r="CU23" i="41"/>
  <c r="CD23" i="41"/>
  <c r="BT23" i="41"/>
  <c r="BO23" i="41"/>
  <c r="BE23" i="41"/>
  <c r="AR23" i="41"/>
  <c r="AH23" i="41"/>
  <c r="Y23" i="41"/>
  <c r="T23" i="41"/>
  <c r="K23" i="41"/>
  <c r="H23" i="41"/>
  <c r="CU22" i="41"/>
  <c r="CD22" i="41"/>
  <c r="BT22" i="41"/>
  <c r="BO22" i="41"/>
  <c r="BE22" i="41"/>
  <c r="AR22" i="41"/>
  <c r="AH22" i="41"/>
  <c r="Y22" i="41"/>
  <c r="T22" i="41"/>
  <c r="K22" i="41"/>
  <c r="H22" i="41"/>
  <c r="CU21" i="41"/>
  <c r="CD21" i="41"/>
  <c r="BT21" i="41"/>
  <c r="BO21" i="41"/>
  <c r="BE21" i="41"/>
  <c r="AR21" i="41"/>
  <c r="AH21" i="41"/>
  <c r="Y21" i="41"/>
  <c r="T21" i="41"/>
  <c r="K21" i="41"/>
  <c r="H21" i="41"/>
  <c r="CU20" i="41"/>
  <c r="CD20" i="41"/>
  <c r="BT20" i="41"/>
  <c r="BO20" i="41"/>
  <c r="BE20" i="41"/>
  <c r="AR20" i="41"/>
  <c r="AH20" i="41"/>
  <c r="Y20" i="41"/>
  <c r="T20" i="41"/>
  <c r="K20" i="41"/>
  <c r="H20" i="41"/>
  <c r="CU19" i="41"/>
  <c r="CD19" i="41"/>
  <c r="BT19" i="41"/>
  <c r="BO19" i="41"/>
  <c r="BE19" i="41"/>
  <c r="AR19" i="41"/>
  <c r="AH19" i="41"/>
  <c r="Y19" i="41"/>
  <c r="T19" i="41"/>
  <c r="K19" i="41"/>
  <c r="H19" i="41"/>
  <c r="CU18" i="41"/>
  <c r="CD18" i="41"/>
  <c r="BT18" i="41"/>
  <c r="BO18" i="41"/>
  <c r="BE18" i="41"/>
  <c r="AR18" i="41"/>
  <c r="AH18" i="41"/>
  <c r="Y18" i="41"/>
  <c r="T18" i="41"/>
  <c r="K18" i="41"/>
  <c r="H18" i="41"/>
  <c r="CU17" i="41"/>
  <c r="CD17" i="41"/>
  <c r="BT17" i="41"/>
  <c r="BO17" i="41"/>
  <c r="BE17" i="41"/>
  <c r="AR17" i="41"/>
  <c r="AH17" i="41"/>
  <c r="Y17" i="41"/>
  <c r="T17" i="41"/>
  <c r="K17" i="41"/>
  <c r="H17" i="41"/>
  <c r="CU16" i="41"/>
  <c r="CD16" i="41"/>
  <c r="BT16" i="41"/>
  <c r="BO16" i="41"/>
  <c r="BE16" i="41"/>
  <c r="AR16" i="41"/>
  <c r="AH16" i="41"/>
  <c r="Y16" i="41"/>
  <c r="T16" i="41"/>
  <c r="K16" i="41"/>
  <c r="H16" i="41"/>
  <c r="CZ15" i="41"/>
  <c r="CZ36" i="41" s="1"/>
  <c r="CY15" i="41"/>
  <c r="CY36" i="41" s="1"/>
  <c r="CX15" i="41"/>
  <c r="CX36" i="41" s="1"/>
  <c r="CW15" i="41"/>
  <c r="CU15" i="41" s="1"/>
  <c r="CV15" i="41"/>
  <c r="CV36" i="41" s="1"/>
  <c r="CS15" i="41"/>
  <c r="CS36" i="41" s="1"/>
  <c r="CR15" i="41"/>
  <c r="CR36" i="41" s="1"/>
  <c r="CQ15" i="41"/>
  <c r="CQ36" i="41" s="1"/>
  <c r="CP15" i="41"/>
  <c r="CP36" i="41" s="1"/>
  <c r="CO15" i="41"/>
  <c r="CO36" i="41" s="1"/>
  <c r="CN15" i="41"/>
  <c r="CN36" i="41" s="1"/>
  <c r="CM15" i="41"/>
  <c r="CM36" i="41" s="1"/>
  <c r="CL15" i="41"/>
  <c r="CL36" i="41" s="1"/>
  <c r="CK15" i="41"/>
  <c r="CK36" i="41" s="1"/>
  <c r="CJ15" i="41"/>
  <c r="CJ36" i="41" s="1"/>
  <c r="CI15" i="41"/>
  <c r="CI36" i="41" s="1"/>
  <c r="CH15" i="41"/>
  <c r="CH36" i="41" s="1"/>
  <c r="CG15" i="41"/>
  <c r="CG36" i="41" s="1"/>
  <c r="CF15" i="41"/>
  <c r="CF36" i="41" s="1"/>
  <c r="CE15" i="41"/>
  <c r="CE36" i="41" s="1"/>
  <c r="CB15" i="41"/>
  <c r="CB36" i="41" s="1"/>
  <c r="CA15" i="41"/>
  <c r="CA36" i="41" s="1"/>
  <c r="BZ15" i="41"/>
  <c r="BZ36" i="41" s="1"/>
  <c r="BY15" i="41"/>
  <c r="BY36" i="41" s="1"/>
  <c r="BX15" i="41"/>
  <c r="BX36" i="41" s="1"/>
  <c r="BW15" i="41"/>
  <c r="BW36" i="41" s="1"/>
  <c r="BV15" i="41"/>
  <c r="BV36" i="41" s="1"/>
  <c r="BU15" i="41"/>
  <c r="BU36" i="41" s="1"/>
  <c r="BR15" i="41"/>
  <c r="BR36" i="41" s="1"/>
  <c r="BQ15" i="41"/>
  <c r="BQ36" i="41" s="1"/>
  <c r="BP15" i="41"/>
  <c r="BP36" i="41" s="1"/>
  <c r="BM15" i="41"/>
  <c r="BM36" i="41" s="1"/>
  <c r="BL15" i="41"/>
  <c r="BL36" i="41" s="1"/>
  <c r="BK15" i="41"/>
  <c r="BK36" i="41" s="1"/>
  <c r="BJ15" i="41"/>
  <c r="BJ36" i="41" s="1"/>
  <c r="BI15" i="41"/>
  <c r="BI36" i="41" s="1"/>
  <c r="BH15" i="41"/>
  <c r="BH36" i="41" s="1"/>
  <c r="BG15" i="41"/>
  <c r="BG36" i="41" s="1"/>
  <c r="BF15" i="41"/>
  <c r="BF36" i="41" s="1"/>
  <c r="BE36" i="41" s="1"/>
  <c r="BE15" i="41"/>
  <c r="BC15" i="41"/>
  <c r="BC36" i="41" s="1"/>
  <c r="BB15" i="41"/>
  <c r="BB36" i="41" s="1"/>
  <c r="BA15" i="41"/>
  <c r="BA36" i="41" s="1"/>
  <c r="AZ15" i="41"/>
  <c r="AZ36" i="41" s="1"/>
  <c r="AY15" i="41"/>
  <c r="AY36" i="41" s="1"/>
  <c r="AX15" i="41"/>
  <c r="AX36" i="41" s="1"/>
  <c r="AW15" i="41"/>
  <c r="AW36" i="41" s="1"/>
  <c r="AV15" i="41"/>
  <c r="AV36" i="41" s="1"/>
  <c r="AU15" i="41"/>
  <c r="AU36" i="41" s="1"/>
  <c r="AT15" i="41"/>
  <c r="AT36" i="41" s="1"/>
  <c r="AS15" i="41"/>
  <c r="AS36" i="41" s="1"/>
  <c r="AR36" i="41" s="1"/>
  <c r="AR15" i="41"/>
  <c r="AP15" i="41"/>
  <c r="AP36" i="41" s="1"/>
  <c r="AO15" i="41"/>
  <c r="AO36" i="41" s="1"/>
  <c r="AN15" i="41"/>
  <c r="AN36" i="41" s="1"/>
  <c r="AM15" i="41"/>
  <c r="AM36" i="41" s="1"/>
  <c r="AL15" i="41"/>
  <c r="AL36" i="41" s="1"/>
  <c r="AK15" i="41"/>
  <c r="AK36" i="41" s="1"/>
  <c r="AJ15" i="41"/>
  <c r="AJ36" i="41" s="1"/>
  <c r="AI15" i="41"/>
  <c r="AI36" i="41" s="1"/>
  <c r="AH36" i="41" s="1"/>
  <c r="AH15" i="41"/>
  <c r="AF15" i="41"/>
  <c r="AF36" i="41" s="1"/>
  <c r="AE15" i="41"/>
  <c r="AE36" i="41" s="1"/>
  <c r="AD15" i="41"/>
  <c r="AD36" i="41" s="1"/>
  <c r="AC15" i="41"/>
  <c r="AC36" i="41" s="1"/>
  <c r="AB15" i="41"/>
  <c r="AB36" i="41" s="1"/>
  <c r="AA15" i="41"/>
  <c r="AA36" i="41" s="1"/>
  <c r="Z15" i="41"/>
  <c r="Z36" i="41" s="1"/>
  <c r="Y15" i="41"/>
  <c r="W15" i="41"/>
  <c r="T15" i="41" s="1"/>
  <c r="V15" i="41"/>
  <c r="V36" i="41" s="1"/>
  <c r="U15" i="41"/>
  <c r="U36" i="41" s="1"/>
  <c r="R15" i="41"/>
  <c r="R36" i="41" s="1"/>
  <c r="Q15" i="41"/>
  <c r="Q36" i="41" s="1"/>
  <c r="P15" i="41"/>
  <c r="P36" i="41" s="1"/>
  <c r="O15" i="41"/>
  <c r="O36" i="41" s="1"/>
  <c r="N15" i="41"/>
  <c r="K15" i="41" s="1"/>
  <c r="M15" i="41"/>
  <c r="M36" i="41" s="1"/>
  <c r="L15" i="41"/>
  <c r="L36" i="41" s="1"/>
  <c r="I15" i="41"/>
  <c r="I36" i="41" s="1"/>
  <c r="H36" i="41" s="1"/>
  <c r="CU11" i="41"/>
  <c r="CD11" i="41"/>
  <c r="BT11" i="41"/>
  <c r="BO11" i="41"/>
  <c r="BE11" i="41"/>
  <c r="AR11" i="41"/>
  <c r="AH11" i="41"/>
  <c r="Y11" i="41"/>
  <c r="T11" i="41"/>
  <c r="K11" i="41"/>
  <c r="H11" i="41"/>
  <c r="F6" i="41"/>
  <c r="F5" i="41"/>
  <c r="G28" i="38"/>
  <c r="G27" i="38"/>
  <c r="G26" i="38"/>
  <c r="D23" i="38"/>
  <c r="D22" i="38"/>
  <c r="D14" i="38"/>
  <c r="D13" i="38"/>
  <c r="D11" i="38"/>
  <c r="D10" i="38"/>
  <c r="D9" i="38"/>
  <c r="D7" i="38"/>
  <c r="D6" i="38"/>
  <c r="D4" i="38"/>
  <c r="D3" i="38"/>
  <c r="AV12" i="37"/>
  <c r="AU12" i="37"/>
  <c r="AT12" i="37"/>
  <c r="AS12" i="37"/>
  <c r="AR12" i="37"/>
  <c r="AQ12" i="37"/>
  <c r="AP12" i="37"/>
  <c r="AO12" i="37"/>
  <c r="AN12" i="37"/>
  <c r="AM12" i="37"/>
  <c r="AL12" i="37"/>
  <c r="AK12" i="37"/>
  <c r="AJ12" i="37"/>
  <c r="AI12" i="37"/>
  <c r="AH12" i="37"/>
  <c r="AG12" i="37"/>
  <c r="AF12" i="37"/>
  <c r="AE12" i="37"/>
  <c r="AD12" i="37"/>
  <c r="AC12" i="37"/>
  <c r="AB12" i="37"/>
  <c r="AA12" i="37"/>
  <c r="Z12" i="37"/>
  <c r="Y12" i="37"/>
  <c r="X12" i="37"/>
  <c r="W12" i="37"/>
  <c r="V12" i="37"/>
  <c r="U12" i="37"/>
  <c r="T12" i="37"/>
  <c r="S12" i="37"/>
  <c r="R12" i="37"/>
  <c r="Q12" i="37"/>
  <c r="P12" i="37"/>
  <c r="O12" i="37"/>
  <c r="N12" i="37"/>
  <c r="M12" i="37"/>
  <c r="L12" i="37"/>
  <c r="K12" i="37"/>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188" i="34"/>
  <c r="Q188" i="34"/>
  <c r="V179" i="34"/>
  <c r="Q179" i="34"/>
  <c r="V170" i="34"/>
  <c r="Q170" i="34"/>
  <c r="V161" i="34"/>
  <c r="Q161" i="34"/>
  <c r="V152" i="34"/>
  <c r="Q152" i="34"/>
  <c r="V143" i="34"/>
  <c r="Q143" i="34"/>
  <c r="V134" i="34"/>
  <c r="Q134" i="34"/>
  <c r="V125" i="34"/>
  <c r="Q125" i="34"/>
  <c r="V116" i="34"/>
  <c r="Q116" i="34"/>
  <c r="V107" i="34"/>
  <c r="Q107" i="34"/>
  <c r="V98" i="34"/>
  <c r="Q98" i="34"/>
  <c r="V89" i="34"/>
  <c r="Q89" i="34"/>
  <c r="V80" i="34"/>
  <c r="Q80" i="34"/>
  <c r="V71" i="34"/>
  <c r="Q71" i="34"/>
  <c r="V62" i="34"/>
  <c r="Q62" i="34"/>
  <c r="V53" i="34"/>
  <c r="Q53" i="34"/>
  <c r="V44" i="34"/>
  <c r="Q44" i="34"/>
  <c r="V35" i="34"/>
  <c r="Q35" i="34"/>
  <c r="V26" i="34"/>
  <c r="Q26" i="34"/>
  <c r="V20" i="34"/>
  <c r="Q20" i="34"/>
  <c r="V17" i="34"/>
  <c r="Q17" i="34"/>
  <c r="E6" i="34"/>
  <c r="E5" i="34"/>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3" i="25"/>
  <c r="V32" i="25"/>
  <c r="V30" i="25"/>
  <c r="V29" i="25"/>
  <c r="V28" i="25"/>
  <c r="V27" i="25"/>
  <c r="S25" i="25"/>
  <c r="S24" i="25"/>
  <c r="AN14" i="25"/>
  <c r="AN13" i="25"/>
  <c r="AN12" i="25"/>
  <c r="AN11" i="25"/>
  <c r="AN10" i="25"/>
  <c r="AN9" i="25"/>
  <c r="AN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L58" i="5"/>
  <c r="AK58" i="5"/>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50" i="4"/>
  <c r="R48" i="4"/>
  <c r="R46" i="4"/>
  <c r="R44" i="4"/>
  <c r="R42" i="4"/>
  <c r="R40" i="4"/>
  <c r="R38" i="4"/>
  <c r="R36" i="4"/>
  <c r="R34" i="4"/>
  <c r="R32" i="4"/>
  <c r="R31" i="4"/>
  <c r="R29" i="4"/>
  <c r="R27" i="4"/>
  <c r="R25" i="4"/>
  <c r="R23" i="4"/>
  <c r="R21" i="4"/>
  <c r="R19" i="4"/>
  <c r="R17" i="4"/>
  <c r="R15" i="4"/>
  <c r="R13" i="4"/>
  <c r="E13" i="4"/>
  <c r="P31" i="4" s="1"/>
  <c r="E7" i="4"/>
  <c r="D5" i="4"/>
  <c r="O76" i="3"/>
  <c r="M76" i="3" a="1"/>
  <c r="M76" i="3" s="1"/>
  <c r="E76" i="3"/>
  <c r="G75" i="3"/>
  <c r="I50" i="4" s="1"/>
  <c r="Q50" i="4" s="1"/>
  <c r="E75" i="3"/>
  <c r="O73" i="3"/>
  <c r="M73" i="3" a="1"/>
  <c r="M73" i="3"/>
  <c r="E73" i="3"/>
  <c r="E72" i="3"/>
  <c r="G72" i="3" s="1"/>
  <c r="I48" i="4" s="1"/>
  <c r="Q48" i="4" s="1"/>
  <c r="O70" i="3"/>
  <c r="M70" i="3" a="1"/>
  <c r="M70" i="3" s="1"/>
  <c r="E70" i="3"/>
  <c r="G69" i="3"/>
  <c r="I46" i="4" s="1"/>
  <c r="Q46" i="4" s="1"/>
  <c r="E69" i="3"/>
  <c r="O67" i="3"/>
  <c r="M67" i="3" a="1"/>
  <c r="M67" i="3"/>
  <c r="E67" i="3"/>
  <c r="E66" i="3"/>
  <c r="G66" i="3" s="1"/>
  <c r="I44" i="4" s="1"/>
  <c r="Q44" i="4" s="1"/>
  <c r="O64" i="3"/>
  <c r="M64" i="3" a="1"/>
  <c r="M64" i="3" s="1"/>
  <c r="E64" i="3"/>
  <c r="G63" i="3"/>
  <c r="I42" i="4" s="1"/>
  <c r="Q42" i="4" s="1"/>
  <c r="E63" i="3"/>
  <c r="O61" i="3"/>
  <c r="M61" i="3" a="1"/>
  <c r="M61" i="3"/>
  <c r="E61" i="3"/>
  <c r="E60" i="3"/>
  <c r="G60" i="3" s="1"/>
  <c r="I40" i="4" s="1"/>
  <c r="Q40" i="4" s="1"/>
  <c r="O58" i="3"/>
  <c r="M58" i="3" a="1"/>
  <c r="M58" i="3" s="1"/>
  <c r="E58" i="3"/>
  <c r="G57" i="3"/>
  <c r="I38" i="4" s="1"/>
  <c r="Q38" i="4" s="1"/>
  <c r="E57" i="3"/>
  <c r="O55" i="3"/>
  <c r="M55" i="3" a="1"/>
  <c r="M55" i="3"/>
  <c r="E55" i="3"/>
  <c r="E54" i="3"/>
  <c r="G54" i="3" s="1"/>
  <c r="I36" i="4" s="1"/>
  <c r="Q36" i="4" s="1"/>
  <c r="O52" i="3"/>
  <c r="M52" i="3" a="1"/>
  <c r="M52" i="3" s="1"/>
  <c r="E52" i="3"/>
  <c r="G51" i="3"/>
  <c r="I34" i="4" s="1"/>
  <c r="Q34" i="4" s="1"/>
  <c r="E51" i="3"/>
  <c r="O49" i="3"/>
  <c r="M49" i="3" a="1"/>
  <c r="M49" i="3"/>
  <c r="E49" i="3"/>
  <c r="E48" i="3"/>
  <c r="G48" i="3" s="1"/>
  <c r="I31" i="4" s="1"/>
  <c r="O46" i="3"/>
  <c r="M46" i="3" a="1"/>
  <c r="M46" i="3" s="1"/>
  <c r="E46" i="3"/>
  <c r="O45" i="3"/>
  <c r="M45" i="3" a="1"/>
  <c r="M45" i="3" s="1"/>
  <c r="E45" i="3"/>
  <c r="O44" i="3"/>
  <c r="M44" i="3" a="1"/>
  <c r="M44" i="3" s="1"/>
  <c r="E44" i="3"/>
  <c r="O43" i="3"/>
  <c r="M43" i="3" a="1"/>
  <c r="M43" i="3" s="1"/>
  <c r="E43" i="3"/>
  <c r="G42" i="3"/>
  <c r="I29" i="4" s="1"/>
  <c r="Q29" i="4" s="1"/>
  <c r="E42" i="3"/>
  <c r="O40" i="3"/>
  <c r="M40" i="3" a="1"/>
  <c r="M40" i="3"/>
  <c r="E40" i="3"/>
  <c r="E39" i="3"/>
  <c r="G39" i="3" s="1"/>
  <c r="I27" i="4" s="1"/>
  <c r="Q27" i="4" s="1"/>
  <c r="O37" i="3"/>
  <c r="M37" i="3" a="1"/>
  <c r="M37" i="3" s="1"/>
  <c r="E37" i="3"/>
  <c r="G36" i="3"/>
  <c r="I25" i="4" s="1"/>
  <c r="Q25" i="4" s="1"/>
  <c r="E36" i="3"/>
  <c r="O34" i="3"/>
  <c r="M34" i="3" a="1"/>
  <c r="M34" i="3"/>
  <c r="E34" i="3"/>
  <c r="E33" i="3"/>
  <c r="G33" i="3" s="1"/>
  <c r="I23" i="4" s="1"/>
  <c r="Q23" i="4" s="1"/>
  <c r="O31" i="3"/>
  <c r="M31" i="3" a="1"/>
  <c r="M31" i="3" s="1"/>
  <c r="E31" i="3"/>
  <c r="G30" i="3"/>
  <c r="I21" i="4" s="1"/>
  <c r="Q21" i="4" s="1"/>
  <c r="E30" i="3"/>
  <c r="O28" i="3"/>
  <c r="M28" i="3" a="1"/>
  <c r="M28" i="3"/>
  <c r="E28" i="3"/>
  <c r="O27" i="3"/>
  <c r="M27" i="3" a="1"/>
  <c r="M27" i="3"/>
  <c r="E27" i="3"/>
  <c r="O26" i="3"/>
  <c r="M26" i="3" a="1"/>
  <c r="M26" i="3"/>
  <c r="E26" i="3"/>
  <c r="O25" i="3"/>
  <c r="M25" i="3" a="1"/>
  <c r="M25" i="3"/>
  <c r="E25" i="3"/>
  <c r="E24" i="3"/>
  <c r="G24" i="3" s="1"/>
  <c r="I19" i="4" s="1"/>
  <c r="Q19" i="4" s="1"/>
  <c r="O22" i="3"/>
  <c r="M22" i="3" a="1"/>
  <c r="M22" i="3" s="1"/>
  <c r="E22" i="3"/>
  <c r="E21" i="3"/>
  <c r="G21" i="3" s="1"/>
  <c r="I17" i="4" s="1"/>
  <c r="Q17" i="4" s="1"/>
  <c r="O19" i="3"/>
  <c r="M19" i="3" a="1"/>
  <c r="M19" i="3"/>
  <c r="E19" i="3"/>
  <c r="O18" i="3"/>
  <c r="M18" i="3" a="1"/>
  <c r="M18" i="3"/>
  <c r="E18" i="3"/>
  <c r="O17" i="3"/>
  <c r="M17" i="3" a="1"/>
  <c r="M17" i="3"/>
  <c r="E17" i="3"/>
  <c r="O16" i="3"/>
  <c r="M16" i="3" a="1"/>
  <c r="M16" i="3"/>
  <c r="E16" i="3"/>
  <c r="E15" i="3"/>
  <c r="G15" i="3" s="1"/>
  <c r="I15" i="4" s="1"/>
  <c r="Q15" i="4" s="1"/>
  <c r="O13" i="3"/>
  <c r="M13" i="3" a="1"/>
  <c r="M13" i="3" s="1"/>
  <c r="E13" i="3"/>
  <c r="G12" i="3"/>
  <c r="I13" i="4" s="1"/>
  <c r="Q13" i="4" s="1"/>
  <c r="E12" i="3"/>
  <c r="E4" i="3"/>
  <c r="E59" i="2"/>
  <c r="E49" i="2"/>
  <c r="E41" i="2"/>
  <c r="E31" i="2"/>
  <c r="E27" i="2"/>
  <c r="E26" i="2"/>
  <c r="F25" i="2"/>
  <c r="E22" i="2"/>
  <c r="E21" i="2"/>
  <c r="F20" i="2"/>
  <c r="E19" i="2"/>
  <c r="I9" i="2"/>
  <c r="E5" i="2"/>
  <c r="E3" i="2"/>
  <c r="E2" i="2"/>
  <c r="Y25" i="62"/>
  <c r="M10" i="53"/>
  <c r="M2" i="53"/>
  <c r="M2" i="52"/>
  <c r="M10" i="52"/>
  <c r="AT47" i="31"/>
  <c r="AL46" i="22"/>
  <c r="AL7" i="21"/>
  <c r="AV51" i="20"/>
  <c r="AR8" i="19"/>
  <c r="AN8" i="18"/>
  <c r="AN8" i="17"/>
  <c r="AN8" i="16"/>
  <c r="AT7" i="31"/>
  <c r="AT47" i="30"/>
  <c r="AL7" i="28"/>
  <c r="AL48" i="25"/>
  <c r="AL8" i="25"/>
  <c r="AL7" i="24"/>
  <c r="AL46" i="21"/>
  <c r="AR56" i="19"/>
  <c r="AR55" i="19"/>
  <c r="AT7" i="30"/>
  <c r="AL46" i="28"/>
  <c r="AL7" i="27"/>
  <c r="AL46" i="24"/>
  <c r="AL7" i="23"/>
  <c r="AV8" i="20"/>
  <c r="AL46" i="27"/>
  <c r="AL46" i="23"/>
  <c r="AL7" i="22"/>
  <c r="AN49" i="18"/>
  <c r="AN49" i="17"/>
  <c r="AN49" i="16"/>
  <c r="AN49" i="15"/>
  <c r="AN8" i="14"/>
  <c r="AN49" i="13"/>
  <c r="AN8" i="12"/>
  <c r="AN49" i="11"/>
  <c r="AN8" i="15"/>
  <c r="AN49" i="14"/>
  <c r="AN8" i="13"/>
  <c r="AN49" i="12"/>
  <c r="AN8" i="11"/>
  <c r="J13" i="3"/>
  <c r="AG10" i="48" l="1"/>
  <c r="T10" i="43"/>
  <c r="AG27" i="38"/>
  <c r="AG8" i="37"/>
  <c r="H123" i="34"/>
  <c r="AI10" i="48"/>
  <c r="U10" i="43"/>
  <c r="H132" i="34"/>
  <c r="AI27" i="38"/>
  <c r="AI8" i="37"/>
  <c r="AO10" i="48"/>
  <c r="X10" i="43"/>
  <c r="AO27" i="38"/>
  <c r="AO8" i="37"/>
  <c r="H159" i="34"/>
  <c r="AQ10" i="48"/>
  <c r="Y10" i="43"/>
  <c r="H168" i="34"/>
  <c r="AQ27" i="38"/>
  <c r="AQ8" i="37"/>
  <c r="AA9" i="48"/>
  <c r="Q9" i="43"/>
  <c r="AA26" i="38"/>
  <c r="AA7" i="37"/>
  <c r="H95" i="34"/>
  <c r="J48" i="11"/>
  <c r="S47" i="11"/>
  <c r="S47" i="14"/>
  <c r="J48" i="14"/>
  <c r="S7" i="12"/>
  <c r="K8" i="12"/>
  <c r="S8" i="12" s="1"/>
  <c r="Q31" i="4"/>
  <c r="Q32" i="4"/>
  <c r="M10" i="48"/>
  <c r="J10" i="43"/>
  <c r="H33" i="34"/>
  <c r="M27" i="38"/>
  <c r="M8" i="37"/>
  <c r="O10" i="48"/>
  <c r="K10" i="43"/>
  <c r="H42" i="34"/>
  <c r="O27" i="38"/>
  <c r="O8" i="37"/>
  <c r="U10" i="48"/>
  <c r="N10" i="43"/>
  <c r="H69" i="34"/>
  <c r="U27" i="38"/>
  <c r="U8" i="37"/>
  <c r="W10" i="48"/>
  <c r="O10" i="43"/>
  <c r="H78" i="34"/>
  <c r="W27" i="38"/>
  <c r="W8" i="37"/>
  <c r="D37" i="7"/>
  <c r="D38" i="7" s="1"/>
  <c r="D39" i="7" s="1"/>
  <c r="D34" i="7"/>
  <c r="D35" i="7"/>
  <c r="D36" i="7"/>
  <c r="S6" i="13"/>
  <c r="J7" i="13"/>
  <c r="I10" i="48"/>
  <c r="H10" i="43"/>
  <c r="I27" i="38"/>
  <c r="I8" i="37"/>
  <c r="I11" i="36"/>
  <c r="I11" i="35"/>
  <c r="H15" i="34"/>
  <c r="AE10" i="48"/>
  <c r="S10" i="43"/>
  <c r="H114" i="34"/>
  <c r="AE27" i="38"/>
  <c r="AE8" i="37"/>
  <c r="AM10" i="48"/>
  <c r="W10" i="43"/>
  <c r="H150" i="34"/>
  <c r="AM27" i="38"/>
  <c r="AM8" i="37"/>
  <c r="AS10" i="48"/>
  <c r="Z10" i="43"/>
  <c r="H177" i="34"/>
  <c r="AS27" i="38"/>
  <c r="AS8" i="37"/>
  <c r="S47" i="12"/>
  <c r="J48" i="12"/>
  <c r="S7" i="14"/>
  <c r="K8" i="14"/>
  <c r="S8" i="14" s="1"/>
  <c r="K10" i="48"/>
  <c r="I10" i="43"/>
  <c r="H24" i="34"/>
  <c r="K27" i="38"/>
  <c r="K8" i="37"/>
  <c r="AC10" i="48"/>
  <c r="R10" i="43"/>
  <c r="H105" i="34"/>
  <c r="AC27" i="38"/>
  <c r="AC8" i="37"/>
  <c r="AK10" i="48"/>
  <c r="V10" i="43"/>
  <c r="H141" i="34"/>
  <c r="AK27" i="38"/>
  <c r="AK8" i="37"/>
  <c r="Q10" i="48"/>
  <c r="L10" i="43"/>
  <c r="Q27" i="38"/>
  <c r="Q8" i="37"/>
  <c r="H51" i="34"/>
  <c r="S10" i="48"/>
  <c r="M10" i="43"/>
  <c r="H60" i="34"/>
  <c r="S27" i="38"/>
  <c r="S8" i="37"/>
  <c r="Y10" i="48"/>
  <c r="P10" i="43"/>
  <c r="Y27" i="38"/>
  <c r="Y8" i="37"/>
  <c r="H87" i="34"/>
  <c r="S6" i="11"/>
  <c r="J7" i="11"/>
  <c r="S6" i="15"/>
  <c r="J7" i="15"/>
  <c r="D4" i="4"/>
  <c r="P32" i="4"/>
  <c r="P34" i="4"/>
  <c r="P36" i="4"/>
  <c r="P38" i="4"/>
  <c r="P40" i="4"/>
  <c r="P42" i="4"/>
  <c r="P44" i="4"/>
  <c r="P46" i="4"/>
  <c r="P48" i="4"/>
  <c r="P50" i="4"/>
  <c r="O22" i="62"/>
  <c r="AD46" i="16"/>
  <c r="L22" i="62"/>
  <c r="F23" i="62" s="1"/>
  <c r="S46" i="16"/>
  <c r="J48" i="17"/>
  <c r="I47" i="17"/>
  <c r="J48" i="15"/>
  <c r="S47" i="15"/>
  <c r="J47" i="25"/>
  <c r="K48" i="25"/>
  <c r="S48" i="25" s="1"/>
  <c r="I46" i="25"/>
  <c r="D20" i="7"/>
  <c r="S6" i="12"/>
  <c r="S46" i="13"/>
  <c r="I47" i="13" s="1"/>
  <c r="S6" i="14"/>
  <c r="S43" i="14"/>
  <c r="S44" i="14"/>
  <c r="AD45" i="14"/>
  <c r="S7" i="18"/>
  <c r="K8" i="18"/>
  <c r="S8" i="18" s="1"/>
  <c r="U7" i="19"/>
  <c r="K8" i="19"/>
  <c r="J6" i="22"/>
  <c r="S5" i="22"/>
  <c r="S5" i="24"/>
  <c r="J6" i="24"/>
  <c r="P13" i="4"/>
  <c r="P15" i="4"/>
  <c r="P17" i="4"/>
  <c r="P19" i="4"/>
  <c r="P21" i="4"/>
  <c r="P23" i="4"/>
  <c r="P25" i="4"/>
  <c r="P27" i="4"/>
  <c r="P29" i="4"/>
  <c r="F209" i="46"/>
  <c r="F270" i="46"/>
  <c r="F148" i="46"/>
  <c r="F24" i="46"/>
  <c r="F87" i="46"/>
  <c r="G212" i="46"/>
  <c r="G273" i="46"/>
  <c r="G151" i="46"/>
  <c r="G27" i="46"/>
  <c r="G90" i="46"/>
  <c r="O19" i="62"/>
  <c r="G276" i="46"/>
  <c r="G154" i="46"/>
  <c r="G215" i="46"/>
  <c r="G93" i="46"/>
  <c r="G30" i="46"/>
  <c r="AD43" i="16"/>
  <c r="L19" i="62"/>
  <c r="S43" i="16"/>
  <c r="F218" i="46"/>
  <c r="F279" i="46"/>
  <c r="F157" i="46"/>
  <c r="F96" i="46"/>
  <c r="F33" i="46"/>
  <c r="G282" i="46"/>
  <c r="G160" i="46"/>
  <c r="G221" i="46"/>
  <c r="G99" i="46"/>
  <c r="G36" i="46"/>
  <c r="AD43" i="17"/>
  <c r="F224" i="46"/>
  <c r="F285" i="46"/>
  <c r="F163" i="46"/>
  <c r="F102" i="46"/>
  <c r="F39" i="46"/>
  <c r="G288" i="46"/>
  <c r="G166" i="46"/>
  <c r="G227" i="46"/>
  <c r="G105" i="46"/>
  <c r="G42" i="46"/>
  <c r="F230" i="46"/>
  <c r="F291" i="46"/>
  <c r="F169" i="46"/>
  <c r="F108" i="46"/>
  <c r="F45" i="46"/>
  <c r="G294" i="46"/>
  <c r="G172" i="46"/>
  <c r="G233" i="46"/>
  <c r="G111" i="46"/>
  <c r="G48" i="46"/>
  <c r="G236" i="46"/>
  <c r="G297" i="46"/>
  <c r="G175" i="46"/>
  <c r="G51" i="46"/>
  <c r="G114" i="46"/>
  <c r="AC41" i="21"/>
  <c r="F300" i="46"/>
  <c r="F178" i="46"/>
  <c r="F239" i="46"/>
  <c r="F117" i="46"/>
  <c r="F54" i="46"/>
  <c r="S44" i="22"/>
  <c r="J45" i="22"/>
  <c r="G242" i="46"/>
  <c r="G303" i="46"/>
  <c r="G181" i="46"/>
  <c r="G120" i="46"/>
  <c r="G57" i="46"/>
  <c r="AC41" i="23"/>
  <c r="F306" i="46"/>
  <c r="F184" i="46"/>
  <c r="F245" i="46"/>
  <c r="F123" i="46"/>
  <c r="F60" i="46"/>
  <c r="J45" i="24"/>
  <c r="S44" i="24"/>
  <c r="G248" i="46"/>
  <c r="G309" i="46"/>
  <c r="G187" i="46"/>
  <c r="G126" i="46"/>
  <c r="G63" i="46"/>
  <c r="AD46" i="26"/>
  <c r="F312" i="46"/>
  <c r="F190" i="46"/>
  <c r="F251" i="46"/>
  <c r="F129" i="46"/>
  <c r="F66" i="46"/>
  <c r="S45" i="30"/>
  <c r="J46" i="30"/>
  <c r="G254" i="46"/>
  <c r="G315" i="46"/>
  <c r="G193" i="46"/>
  <c r="G69" i="46"/>
  <c r="G132" i="46"/>
  <c r="AG42" i="31"/>
  <c r="F318" i="46"/>
  <c r="F196" i="46"/>
  <c r="F257" i="46"/>
  <c r="F135" i="46"/>
  <c r="F72" i="46"/>
  <c r="G260" i="46"/>
  <c r="G321" i="46"/>
  <c r="G199" i="46"/>
  <c r="G75" i="46"/>
  <c r="G138" i="46"/>
  <c r="AC41" i="27"/>
  <c r="F324" i="46"/>
  <c r="F202" i="46"/>
  <c r="F263" i="46"/>
  <c r="F141" i="46"/>
  <c r="F78" i="46"/>
  <c r="J45" i="28"/>
  <c r="S44" i="28"/>
  <c r="G266" i="46"/>
  <c r="G327" i="46"/>
  <c r="G205" i="46"/>
  <c r="G144" i="46"/>
  <c r="G81" i="46"/>
  <c r="AD46" i="29"/>
  <c r="D21" i="7"/>
  <c r="AD43" i="12"/>
  <c r="S45" i="13"/>
  <c r="AD46" i="13"/>
  <c r="AD43" i="14"/>
  <c r="AD44" i="14"/>
  <c r="S7" i="16"/>
  <c r="K8" i="16"/>
  <c r="S8" i="16" s="1"/>
  <c r="S5" i="21"/>
  <c r="J6" i="21"/>
  <c r="K7" i="23"/>
  <c r="S7" i="23" s="1"/>
  <c r="S6" i="23"/>
  <c r="J6" i="30"/>
  <c r="S5" i="30"/>
  <c r="AU11" i="48"/>
  <c r="AA11" i="43"/>
  <c r="AU28" i="38"/>
  <c r="AU9" i="37"/>
  <c r="H187" i="34"/>
  <c r="AC11" i="48"/>
  <c r="R11" i="43"/>
  <c r="H106" i="34"/>
  <c r="AC28" i="38"/>
  <c r="AC9" i="37"/>
  <c r="AE11" i="48"/>
  <c r="S11" i="43"/>
  <c r="AE28" i="38"/>
  <c r="AE9" i="37"/>
  <c r="H115" i="34"/>
  <c r="AG11" i="48"/>
  <c r="T11" i="43"/>
  <c r="H124" i="34"/>
  <c r="AG28" i="38"/>
  <c r="AG9" i="37"/>
  <c r="AI11" i="48"/>
  <c r="U11" i="43"/>
  <c r="H133" i="34"/>
  <c r="AI28" i="38"/>
  <c r="AI9" i="37"/>
  <c r="AK11" i="48"/>
  <c r="V11" i="43"/>
  <c r="H142" i="34"/>
  <c r="AK28" i="38"/>
  <c r="AK9" i="37"/>
  <c r="AM11" i="48"/>
  <c r="W11" i="43"/>
  <c r="AM28" i="38"/>
  <c r="AM9" i="37"/>
  <c r="H151" i="34"/>
  <c r="AO11" i="48"/>
  <c r="X11" i="43"/>
  <c r="H160" i="34"/>
  <c r="AO28" i="38"/>
  <c r="AO9" i="37"/>
  <c r="AQ11" i="48"/>
  <c r="Y11" i="43"/>
  <c r="H169" i="34"/>
  <c r="AQ28" i="38"/>
  <c r="AQ9" i="37"/>
  <c r="AS11" i="48"/>
  <c r="Z11" i="43"/>
  <c r="H178" i="34"/>
  <c r="AS28" i="38"/>
  <c r="AS9" i="37"/>
  <c r="O20" i="62"/>
  <c r="AD44" i="16"/>
  <c r="L20" i="62"/>
  <c r="S44" i="16"/>
  <c r="U54" i="19"/>
  <c r="K55" i="19"/>
  <c r="J48" i="18"/>
  <c r="I47" i="18"/>
  <c r="J50" i="20"/>
  <c r="K51" i="20"/>
  <c r="S51" i="20" s="1"/>
  <c r="I49" i="20"/>
  <c r="D22" i="7"/>
  <c r="AD43" i="15"/>
  <c r="S7" i="17"/>
  <c r="K8" i="17"/>
  <c r="S8" i="17" s="1"/>
  <c r="S5" i="28"/>
  <c r="J6" i="28"/>
  <c r="I11" i="48"/>
  <c r="H11" i="43"/>
  <c r="H16" i="34"/>
  <c r="I12" i="36"/>
  <c r="I12" i="35"/>
  <c r="I28" i="38"/>
  <c r="I9" i="37"/>
  <c r="K11" i="48"/>
  <c r="I11" i="43"/>
  <c r="H25" i="34"/>
  <c r="K28" i="38"/>
  <c r="K9" i="37"/>
  <c r="M11" i="48"/>
  <c r="J11" i="43"/>
  <c r="H34" i="34"/>
  <c r="M28" i="38"/>
  <c r="M9" i="37"/>
  <c r="O11" i="48"/>
  <c r="K11" i="43"/>
  <c r="O28" i="38"/>
  <c r="O9" i="37"/>
  <c r="H43" i="34"/>
  <c r="Q11" i="48"/>
  <c r="L11" i="43"/>
  <c r="H52" i="34"/>
  <c r="Q28" i="38"/>
  <c r="Q9" i="37"/>
  <c r="S11" i="48"/>
  <c r="M11" i="43"/>
  <c r="H61" i="34"/>
  <c r="S28" i="38"/>
  <c r="S9" i="37"/>
  <c r="U11" i="48"/>
  <c r="N11" i="43"/>
  <c r="H70" i="34"/>
  <c r="U28" i="38"/>
  <c r="U9" i="37"/>
  <c r="W11" i="48"/>
  <c r="O11" i="43"/>
  <c r="W28" i="38"/>
  <c r="W9" i="37"/>
  <c r="H79" i="34"/>
  <c r="Y11" i="48"/>
  <c r="P11" i="43"/>
  <c r="H88" i="34"/>
  <c r="Y28" i="38"/>
  <c r="Y9" i="37"/>
  <c r="AA11" i="48"/>
  <c r="Q11" i="43"/>
  <c r="H97" i="34"/>
  <c r="AA28" i="38"/>
  <c r="AA9" i="37"/>
  <c r="G270" i="46"/>
  <c r="G148" i="46"/>
  <c r="G209" i="46"/>
  <c r="G24" i="46"/>
  <c r="G5" i="46"/>
  <c r="G87" i="46"/>
  <c r="G2" i="46"/>
  <c r="F212" i="46"/>
  <c r="F273" i="46"/>
  <c r="F151" i="46"/>
  <c r="F90" i="46"/>
  <c r="F27" i="46"/>
  <c r="F276" i="46"/>
  <c r="F154" i="46"/>
  <c r="F215" i="46"/>
  <c r="F30" i="46"/>
  <c r="F93" i="46"/>
  <c r="O21" i="62"/>
  <c r="AD45" i="16"/>
  <c r="L21" i="62"/>
  <c r="S45" i="16"/>
  <c r="G218" i="46"/>
  <c r="G279" i="46"/>
  <c r="G157" i="46"/>
  <c r="G33" i="46"/>
  <c r="G96" i="46"/>
  <c r="AG49" i="19"/>
  <c r="F282" i="46"/>
  <c r="F160" i="46"/>
  <c r="F221" i="46"/>
  <c r="F36" i="46"/>
  <c r="F99" i="46"/>
  <c r="G224" i="46"/>
  <c r="G285" i="46"/>
  <c r="G163" i="46"/>
  <c r="G39" i="46"/>
  <c r="G102" i="46"/>
  <c r="AD43" i="18"/>
  <c r="F288" i="46"/>
  <c r="F166" i="46"/>
  <c r="F227" i="46"/>
  <c r="F42" i="46"/>
  <c r="F105" i="46"/>
  <c r="G230" i="46"/>
  <c r="G291" i="46"/>
  <c r="G169" i="46"/>
  <c r="G45" i="46"/>
  <c r="G108" i="46"/>
  <c r="AB45" i="20"/>
  <c r="F294" i="46"/>
  <c r="F172" i="46"/>
  <c r="F233" i="46"/>
  <c r="F48" i="46"/>
  <c r="F111" i="46"/>
  <c r="F236" i="46"/>
  <c r="F297" i="46"/>
  <c r="F175" i="46"/>
  <c r="F114" i="46"/>
  <c r="F51" i="46"/>
  <c r="S44" i="21"/>
  <c r="J45" i="21"/>
  <c r="G300" i="46"/>
  <c r="G178" i="46"/>
  <c r="G239" i="46"/>
  <c r="G117" i="46"/>
  <c r="G54" i="46"/>
  <c r="AC41" i="22"/>
  <c r="F242" i="46"/>
  <c r="F120" i="46"/>
  <c r="F303" i="46"/>
  <c r="F181" i="46"/>
  <c r="F57" i="46"/>
  <c r="J45" i="23"/>
  <c r="S44" i="23"/>
  <c r="G306" i="46"/>
  <c r="G184" i="46"/>
  <c r="G245" i="46"/>
  <c r="G123" i="46"/>
  <c r="G60" i="46"/>
  <c r="AC41" i="24"/>
  <c r="F248" i="46"/>
  <c r="F126" i="46"/>
  <c r="F309" i="46"/>
  <c r="F187" i="46"/>
  <c r="F63" i="46"/>
  <c r="G312" i="46"/>
  <c r="G190" i="46"/>
  <c r="G251" i="46"/>
  <c r="G129" i="46"/>
  <c r="G66" i="46"/>
  <c r="AG42" i="30"/>
  <c r="F254" i="46"/>
  <c r="F132" i="46"/>
  <c r="F315" i="46"/>
  <c r="F193" i="46"/>
  <c r="F69" i="46"/>
  <c r="S45" i="31"/>
  <c r="J46" i="31"/>
  <c r="G318" i="46"/>
  <c r="G196" i="46"/>
  <c r="G257" i="46"/>
  <c r="G135" i="46"/>
  <c r="G72" i="46"/>
  <c r="AD46" i="32"/>
  <c r="F260" i="46"/>
  <c r="F138" i="46"/>
  <c r="F321" i="46"/>
  <c r="F199" i="46"/>
  <c r="F75" i="46"/>
  <c r="J45" i="27"/>
  <c r="S44" i="27"/>
  <c r="G324" i="46"/>
  <c r="G202" i="46"/>
  <c r="G263" i="46"/>
  <c r="G141" i="46"/>
  <c r="G78" i="46"/>
  <c r="AC41" i="28"/>
  <c r="F266" i="46"/>
  <c r="F144" i="46"/>
  <c r="F327" i="46"/>
  <c r="F205" i="46"/>
  <c r="F81" i="46"/>
  <c r="AD43" i="11"/>
  <c r="K7" i="27"/>
  <c r="S7" i="27" s="1"/>
  <c r="S6" i="27"/>
  <c r="J6" i="31"/>
  <c r="Y36" i="41"/>
  <c r="J7" i="20"/>
  <c r="S5" i="23"/>
  <c r="S5" i="27"/>
  <c r="K36" i="41"/>
  <c r="I6" i="20"/>
  <c r="H15" i="41"/>
  <c r="BO15" i="41"/>
  <c r="BT15" i="41"/>
  <c r="N36" i="41"/>
  <c r="W36" i="41"/>
  <c r="T36" i="41" s="1"/>
  <c r="CW36" i="41"/>
  <c r="CU36" i="41" s="1"/>
  <c r="Z58" i="41"/>
  <c r="AS58" i="41"/>
  <c r="AR58" i="41" s="1"/>
  <c r="AR38" i="41"/>
  <c r="AH39" i="41"/>
  <c r="BG38" i="41"/>
  <c r="BG58" i="41" s="1"/>
  <c r="BE39" i="41"/>
  <c r="BO36" i="41"/>
  <c r="BT36" i="41"/>
  <c r="CD15" i="41"/>
  <c r="AJ58" i="41"/>
  <c r="AH58" i="41" s="1"/>
  <c r="AH38" i="41"/>
  <c r="BF58" i="41"/>
  <c r="BE58" i="41" s="1"/>
  <c r="BE38" i="41"/>
  <c r="AT38" i="41"/>
  <c r="AT58" i="41" s="1"/>
  <c r="AR39" i="41"/>
  <c r="CD36" i="41"/>
  <c r="K58" i="41"/>
  <c r="T58" i="41"/>
  <c r="AD58" i="41"/>
  <c r="I38" i="41"/>
  <c r="H39" i="41"/>
  <c r="BU38" i="41"/>
  <c r="BT39" i="41"/>
  <c r="Y39" i="41"/>
  <c r="AB38" i="41"/>
  <c r="AB58" i="41" s="1"/>
  <c r="BP38" i="41"/>
  <c r="BO39" i="41"/>
  <c r="K38" i="41"/>
  <c r="T38" i="41"/>
  <c r="AU38" i="41"/>
  <c r="AU58" i="41" s="1"/>
  <c r="BH38" i="41"/>
  <c r="BH58" i="41" s="1"/>
  <c r="BV38" i="41"/>
  <c r="BV58" i="41" s="1"/>
  <c r="CE38" i="41"/>
  <c r="CV38" i="41"/>
  <c r="K49" i="41"/>
  <c r="T49" i="41"/>
  <c r="Y49" i="41"/>
  <c r="AH49" i="41"/>
  <c r="J46" i="49"/>
  <c r="J47" i="49"/>
  <c r="F2" i="52"/>
  <c r="F2" i="53"/>
  <c r="E3" i="60"/>
  <c r="E5" i="60"/>
  <c r="E30" i="60"/>
  <c r="E32" i="60"/>
  <c r="AA12" i="61"/>
  <c r="AA16" i="61"/>
  <c r="D5" i="50"/>
  <c r="E5" i="52"/>
  <c r="E5" i="53"/>
  <c r="AA11" i="61"/>
  <c r="U15" i="61"/>
  <c r="E24" i="50"/>
  <c r="E4" i="60"/>
  <c r="E6" i="60"/>
  <c r="E29" i="60"/>
  <c r="U14" i="61"/>
  <c r="AA15" i="61"/>
  <c r="AA13" i="61"/>
  <c r="CU38" i="41" l="1"/>
  <c r="CV58" i="41"/>
  <c r="CU58" i="41" s="1"/>
  <c r="I58" i="41"/>
  <c r="H58" i="41" s="1"/>
  <c r="H38" i="41"/>
  <c r="Y58" i="41"/>
  <c r="K49" i="18"/>
  <c r="S49" i="18" s="1"/>
  <c r="S48" i="18"/>
  <c r="K7" i="30"/>
  <c r="S7" i="30" s="1"/>
  <c r="S6" i="30"/>
  <c r="K46" i="28"/>
  <c r="S46" i="28" s="1"/>
  <c r="S45" i="28"/>
  <c r="Y9" i="48"/>
  <c r="P9" i="43"/>
  <c r="H86" i="34"/>
  <c r="Y26" i="38"/>
  <c r="Y7" i="37"/>
  <c r="Q9" i="48"/>
  <c r="L9" i="43"/>
  <c r="H50" i="34"/>
  <c r="Q26" i="38"/>
  <c r="Q7" i="37"/>
  <c r="I9" i="48"/>
  <c r="H9" i="43"/>
  <c r="I26" i="38"/>
  <c r="I7" i="37"/>
  <c r="I10" i="36"/>
  <c r="I10" i="35"/>
  <c r="H14" i="34"/>
  <c r="S6" i="22"/>
  <c r="K7" i="22"/>
  <c r="S7" i="22" s="1"/>
  <c r="S48" i="15"/>
  <c r="K49" i="15"/>
  <c r="S49" i="15" s="1"/>
  <c r="L23" i="62"/>
  <c r="G24" i="62"/>
  <c r="AQ9" i="48"/>
  <c r="Y9" i="43"/>
  <c r="AQ26" i="38"/>
  <c r="AQ7" i="37"/>
  <c r="H167" i="34"/>
  <c r="AI9" i="48"/>
  <c r="U9" i="43"/>
  <c r="AI26" i="38"/>
  <c r="AI7" i="37"/>
  <c r="H131" i="34"/>
  <c r="AU9" i="48"/>
  <c r="AA9" i="43"/>
  <c r="H185" i="34"/>
  <c r="AU26" i="38"/>
  <c r="AU7" i="37"/>
  <c r="K8" i="11"/>
  <c r="S8" i="11" s="1"/>
  <c r="S7" i="11"/>
  <c r="K49" i="12"/>
  <c r="S49" i="12" s="1"/>
  <c r="S48" i="12"/>
  <c r="K8" i="13"/>
  <c r="S8" i="13" s="1"/>
  <c r="S7" i="13"/>
  <c r="CD38" i="41"/>
  <c r="CE58" i="41"/>
  <c r="CD58" i="41" s="1"/>
  <c r="Y38" i="41"/>
  <c r="BP58" i="41"/>
  <c r="BO58" i="41" s="1"/>
  <c r="BO38" i="41"/>
  <c r="U55" i="19"/>
  <c r="L56" i="19"/>
  <c r="U56" i="19" s="1"/>
  <c r="K46" i="24"/>
  <c r="S46" i="24" s="1"/>
  <c r="S45" i="24"/>
  <c r="S45" i="22"/>
  <c r="K46" i="22"/>
  <c r="S46" i="22" s="1"/>
  <c r="W9" i="48"/>
  <c r="O9" i="43"/>
  <c r="H77" i="34"/>
  <c r="W26" i="38"/>
  <c r="W7" i="37"/>
  <c r="O9" i="48"/>
  <c r="K9" i="43"/>
  <c r="H41" i="34"/>
  <c r="O26" i="38"/>
  <c r="O7" i="37"/>
  <c r="K7" i="24"/>
  <c r="S7" i="24" s="1"/>
  <c r="S6" i="24"/>
  <c r="U8" i="19"/>
  <c r="L9" i="19"/>
  <c r="U9" i="19" s="1"/>
  <c r="J48" i="13"/>
  <c r="S47" i="13"/>
  <c r="AO9" i="48"/>
  <c r="X9" i="43"/>
  <c r="H158" i="34"/>
  <c r="AO26" i="38"/>
  <c r="AO7" i="37"/>
  <c r="AG9" i="48"/>
  <c r="T9" i="43"/>
  <c r="H122" i="34"/>
  <c r="AG26" i="38"/>
  <c r="AG7" i="37"/>
  <c r="D41" i="7"/>
  <c r="D40" i="7"/>
  <c r="D43" i="7"/>
  <c r="D44" i="7" s="1"/>
  <c r="D45" i="7" s="1"/>
  <c r="S48" i="11"/>
  <c r="K49" i="11"/>
  <c r="S49" i="11" s="1"/>
  <c r="BU58" i="41"/>
  <c r="BT58" i="41" s="1"/>
  <c r="BT38" i="41"/>
  <c r="S45" i="27"/>
  <c r="K46" i="27"/>
  <c r="S46" i="27" s="1"/>
  <c r="S46" i="31"/>
  <c r="K47" i="31"/>
  <c r="S47" i="31" s="1"/>
  <c r="K7" i="28"/>
  <c r="S7" i="28" s="1"/>
  <c r="S6" i="28"/>
  <c r="U9" i="48"/>
  <c r="N9" i="43"/>
  <c r="H68" i="34"/>
  <c r="U26" i="38"/>
  <c r="U7" i="37"/>
  <c r="M9" i="48"/>
  <c r="J9" i="43"/>
  <c r="H32" i="34"/>
  <c r="M26" i="38"/>
  <c r="M7" i="37"/>
  <c r="K49" i="17"/>
  <c r="S49" i="17" s="1"/>
  <c r="S48" i="17"/>
  <c r="AM9" i="48"/>
  <c r="W9" i="43"/>
  <c r="H149" i="34"/>
  <c r="AM26" i="38"/>
  <c r="AM7" i="37"/>
  <c r="AE9" i="48"/>
  <c r="S9" i="43"/>
  <c r="H113" i="34"/>
  <c r="AE26" i="38"/>
  <c r="AE7" i="37"/>
  <c r="K8" i="15"/>
  <c r="S8" i="15" s="1"/>
  <c r="S7" i="15"/>
  <c r="AU10" i="48"/>
  <c r="AA10" i="43"/>
  <c r="H186" i="34"/>
  <c r="AU27" i="38"/>
  <c r="AU8" i="37"/>
  <c r="K49" i="14"/>
  <c r="S49" i="14" s="1"/>
  <c r="S48" i="14"/>
  <c r="K7" i="31"/>
  <c r="S7" i="31" s="1"/>
  <c r="S6" i="31"/>
  <c r="S45" i="23"/>
  <c r="K46" i="23"/>
  <c r="S46" i="23" s="1"/>
  <c r="K46" i="21"/>
  <c r="S46" i="21" s="1"/>
  <c r="S45" i="21"/>
  <c r="S6" i="21"/>
  <c r="K7" i="21"/>
  <c r="S7" i="21" s="1"/>
  <c r="K47" i="30"/>
  <c r="S47" i="30" s="1"/>
  <c r="S46" i="30"/>
  <c r="S9" i="48"/>
  <c r="M9" i="43"/>
  <c r="S26" i="38"/>
  <c r="S7" i="37"/>
  <c r="H59" i="34"/>
  <c r="K9" i="48"/>
  <c r="I9" i="43"/>
  <c r="K26" i="38"/>
  <c r="K7" i="37"/>
  <c r="H23" i="34"/>
  <c r="J48" i="16"/>
  <c r="I47" i="16"/>
  <c r="AS9" i="48"/>
  <c r="Z9" i="43"/>
  <c r="H176" i="34"/>
  <c r="AS26" i="38"/>
  <c r="AS7" i="37"/>
  <c r="AK9" i="48"/>
  <c r="V9" i="43"/>
  <c r="H140" i="34"/>
  <c r="AK26" i="38"/>
  <c r="AK7" i="37"/>
  <c r="AC9" i="48"/>
  <c r="R9" i="43"/>
  <c r="H104" i="34"/>
  <c r="AC26" i="38"/>
  <c r="AC7" i="37"/>
  <c r="AA10" i="48"/>
  <c r="Q10" i="43"/>
  <c r="H96" i="34"/>
  <c r="AA27" i="38"/>
  <c r="AA8" i="37"/>
  <c r="D49" i="7" l="1"/>
  <c r="D46" i="7"/>
  <c r="D48" i="7"/>
  <c r="D47" i="7"/>
  <c r="D51" i="7"/>
  <c r="S48" i="13"/>
  <c r="K49" i="13"/>
  <c r="S49" i="13" s="1"/>
  <c r="K49" i="16"/>
  <c r="S49" i="16" s="1"/>
  <c r="S48" i="16"/>
  <c r="L24" i="62"/>
  <c r="H25" i="62"/>
  <c r="L25" i="62"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<sst xmlns="http://schemas.openxmlformats.org/spreadsheetml/2006/main" count="25845" uniqueCount="4704">
  <si>
    <t>Субъект РФ</t>
  </si>
  <si>
    <t>Смоленская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</si>
  <si>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</si>
  <si>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</si>
  <si>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</si>
  <si>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</si>
  <si>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</si>
  <si>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</si>
  <si>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</si>
  <si>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</si>
  <si>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</si>
  <si>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</si>
  <si>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</si>
  <si>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</si>
  <si>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</si>
  <si>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</si>
  <si>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</si>
  <si>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</si>
  <si>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</si>
  <si>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</si>
  <si>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</si>
  <si>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</si>
  <si>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</si>
  <si>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</si>
  <si>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</si>
  <si>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</si>
  <si>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</si>
  <si>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</si>
  <si>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"Смоленскрегионтеплоэнерго"</t>
  </si>
  <si>
    <t>Наименование (описание) обособленного подразделения</t>
  </si>
  <si>
    <t>ИНН</t>
  </si>
  <si>
    <t>6730048214</t>
  </si>
  <si>
    <t>КПП</t>
  </si>
  <si>
    <t>673150001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</si>
  <si>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</si>
  <si>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</si>
  <si>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</si>
  <si>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</si>
  <si>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</si>
  <si>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</si>
  <si>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</si>
  <si>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</si>
  <si>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</si>
  <si>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</si>
  <si>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</si>
  <si>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</si>
  <si>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</si>
  <si>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</si>
  <si>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</si>
  <si>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</si>
  <si>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</si>
  <si>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</si>
  <si>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</si>
  <si>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</si>
  <si>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214020, г. Смоленск, ул. Шевченко, д. 77-а</t>
  </si>
  <si>
    <t>Фамилия, имя, отчество руководителя</t>
  </si>
  <si>
    <t>Пучков Юрий Николаевич</t>
  </si>
  <si>
    <t>Ответственный за заполнение формы</t>
  </si>
  <si>
    <t>Фамилия, имя, отчество</t>
  </si>
  <si>
    <t>Рожкова Мария Владимировна</t>
  </si>
  <si>
    <t>Должность</t>
  </si>
  <si>
    <t>заместитель генерального директора по экономике</t>
  </si>
  <si>
    <t>Контактный телефон</t>
  </si>
  <si>
    <t>(4812) 377-222 доб. 128</t>
  </si>
  <si>
    <t>E-mail</t>
  </si>
  <si>
    <t>plan@srte.ru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</si>
  <si>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</si>
  <si>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</si>
  <si>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</si>
  <si>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</si>
  <si>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</si>
  <si>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</si>
  <si>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</si>
  <si>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</si>
  <si>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</si>
  <si>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</si>
  <si>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</si>
  <si>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</si>
  <si>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</si>
  <si>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</si>
  <si>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</si>
  <si>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</si>
  <si>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</si>
  <si>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Вяземский муниципальный район</t>
  </si>
  <si>
    <t>Вяземское</t>
  </si>
  <si>
    <t>66605101</t>
  </si>
  <si>
    <t>Добавить МО</t>
  </si>
  <si>
    <t>2</t>
  </si>
  <si>
    <t>×</t>
  </si>
  <si>
    <t>ter_5</t>
  </si>
  <si>
    <t>66605000</t>
  </si>
  <si>
    <t>15</t>
  </si>
  <si>
    <t>Гагаринский муниципальный район</t>
  </si>
  <si>
    <t>66608000</t>
  </si>
  <si>
    <t>76</t>
  </si>
  <si>
    <t>Новодугинский муниципальный район</t>
  </si>
  <si>
    <t>66630000</t>
  </si>
  <si>
    <t>142</t>
  </si>
  <si>
    <t>Сычевский муниципальный район</t>
  </si>
  <si>
    <t>66646000</t>
  </si>
  <si>
    <t>ter_51</t>
  </si>
  <si>
    <t>18</t>
  </si>
  <si>
    <t>Кармановское</t>
  </si>
  <si>
    <t>66608424</t>
  </si>
  <si>
    <t>ter_511</t>
  </si>
  <si>
    <t>94</t>
  </si>
  <si>
    <t>Рославльский муниципальный район</t>
  </si>
  <si>
    <t>66636000</t>
  </si>
  <si>
    <t>81</t>
  </si>
  <si>
    <t>Починковский муниципальный район</t>
  </si>
  <si>
    <t>66633000</t>
  </si>
  <si>
    <t>51</t>
  </si>
  <si>
    <t>Ершичский муниципальный район</t>
  </si>
  <si>
    <t>66621000</t>
  </si>
  <si>
    <t>175</t>
  </si>
  <si>
    <t>Шумячский муниципальный район</t>
  </si>
  <si>
    <t>66656000</t>
  </si>
  <si>
    <t>5</t>
  </si>
  <si>
    <t>ter_5111</t>
  </si>
  <si>
    <t>95</t>
  </si>
  <si>
    <t>Рославльское</t>
  </si>
  <si>
    <t>66636101</t>
  </si>
  <si>
    <t>ter_51111</t>
  </si>
  <si>
    <t>85</t>
  </si>
  <si>
    <t>Шаталовское</t>
  </si>
  <si>
    <t>66633495</t>
  </si>
  <si>
    <t>ter_511111</t>
  </si>
  <si>
    <t>80</t>
  </si>
  <si>
    <t>Мурыгинское</t>
  </si>
  <si>
    <t>66633450</t>
  </si>
  <si>
    <t>ter_5111111</t>
  </si>
  <si>
    <t>82</t>
  </si>
  <si>
    <t>Починковское</t>
  </si>
  <si>
    <t>66633101</t>
  </si>
  <si>
    <t>9</t>
  </si>
  <si>
    <t>ter_51111111</t>
  </si>
  <si>
    <t>116</t>
  </si>
  <si>
    <t>Сафоновский муниципальный район</t>
  </si>
  <si>
    <t>66641000</t>
  </si>
  <si>
    <t>40</t>
  </si>
  <si>
    <t>Духовщинский муниципальный район</t>
  </si>
  <si>
    <t>66616000</t>
  </si>
  <si>
    <t>46</t>
  </si>
  <si>
    <t>Ельнинский муниципальный район</t>
  </si>
  <si>
    <t>66619000</t>
  </si>
  <si>
    <t>166</t>
  </si>
  <si>
    <t>Холм-Жирковский муниципальный район</t>
  </si>
  <si>
    <t>66654000</t>
  </si>
  <si>
    <t>10</t>
  </si>
  <si>
    <t>ter_511111111</t>
  </si>
  <si>
    <t>115</t>
  </si>
  <si>
    <t>Сафоновский</t>
  </si>
  <si>
    <t>66641101</t>
  </si>
  <si>
    <t>11</t>
  </si>
  <si>
    <t>ter_5111111111</t>
  </si>
  <si>
    <t>109</t>
  </si>
  <si>
    <t>Издешковское</t>
  </si>
  <si>
    <t>66641457</t>
  </si>
  <si>
    <t>12</t>
  </si>
  <si>
    <t>ter_51111111111</t>
  </si>
  <si>
    <t>37</t>
  </si>
  <si>
    <t>Дорогобужский муниципальный район</t>
  </si>
  <si>
    <t>Михайловское</t>
  </si>
  <si>
    <t>66614440</t>
  </si>
  <si>
    <t>13</t>
  </si>
  <si>
    <t>ter_511111111111</t>
  </si>
  <si>
    <t>167</t>
  </si>
  <si>
    <t>Холм-Жирковское</t>
  </si>
  <si>
    <t>66654151</t>
  </si>
  <si>
    <t>14</t>
  </si>
  <si>
    <t>ter_5111111111111</t>
  </si>
  <si>
    <t>163</t>
  </si>
  <si>
    <t>Игоревское</t>
  </si>
  <si>
    <t>66654425</t>
  </si>
  <si>
    <t>ter_51111111111111</t>
  </si>
  <si>
    <t>182</t>
  </si>
  <si>
    <t>Ярцевский муниципальный район</t>
  </si>
  <si>
    <t>66658000</t>
  </si>
  <si>
    <t>16</t>
  </si>
  <si>
    <t>ter_511111111111111</t>
  </si>
  <si>
    <t>61</t>
  </si>
  <si>
    <t>Краснинский муниципальный район</t>
  </si>
  <si>
    <t>66624000</t>
  </si>
  <si>
    <t>17</t>
  </si>
  <si>
    <t>ter_5111111111111111</t>
  </si>
  <si>
    <t>124</t>
  </si>
  <si>
    <t>Смоленский муниципальный район</t>
  </si>
  <si>
    <t>Козинское</t>
  </si>
  <si>
    <t>66644439</t>
  </si>
  <si>
    <t>ter_51111111111111111</t>
  </si>
  <si>
    <t>133</t>
  </si>
  <si>
    <t>Сметанинское</t>
  </si>
  <si>
    <t>66644484</t>
  </si>
  <si>
    <t>19</t>
  </si>
  <si>
    <t>ter_511111111111111111</t>
  </si>
  <si>
    <t>136</t>
  </si>
  <si>
    <t>Талашкинское</t>
  </si>
  <si>
    <t>66644492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</si>
  <si>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</si>
  <si>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</si>
  <si>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</si>
  <si>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</si>
  <si>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</si>
  <si>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</si>
  <si>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</si>
  <si>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</si>
  <si>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</si>
  <si>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</si>
  <si>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</si>
  <si>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котельная г. Вязьма ул. Московская</t>
  </si>
  <si>
    <t>diff_1</t>
  </si>
  <si>
    <t>4190064; 4190068; 4190070</t>
  </si>
  <si>
    <t>a</t>
  </si>
  <si>
    <t>Добавить централизованную систему</t>
  </si>
  <si>
    <t>Вяземский филиал</t>
  </si>
  <si>
    <t>diff_5</t>
  </si>
  <si>
    <t>котельная с. Карманово, ул. Набережная, д. 18, стр. 3</t>
  </si>
  <si>
    <t>diff_51</t>
  </si>
  <si>
    <t>Рославльский филиал</t>
  </si>
  <si>
    <t>diff_511</t>
  </si>
  <si>
    <t>котельная г. Рославль, ул. Мичурина</t>
  </si>
  <si>
    <t>diff_5111</t>
  </si>
  <si>
    <t>котельная д. Даньково</t>
  </si>
  <si>
    <t>diff_51111</t>
  </si>
  <si>
    <t>котельная д. Пересна</t>
  </si>
  <si>
    <t>diff_511111</t>
  </si>
  <si>
    <t>котельная г. Починок, ул. Садовая</t>
  </si>
  <si>
    <t>diff_5111111</t>
  </si>
  <si>
    <t>Сафоновский филиал</t>
  </si>
  <si>
    <t>diff_51111111</t>
  </si>
  <si>
    <t>котельная г. Сафоново, ул. Советская</t>
  </si>
  <si>
    <t>diff_511111111</t>
  </si>
  <si>
    <t>котельная г. Сафоново, ул. Первомайская</t>
  </si>
  <si>
    <t>diff_51111111111111111111</t>
  </si>
  <si>
    <t>котельная с. Издешково</t>
  </si>
  <si>
    <t>diff_5111111111</t>
  </si>
  <si>
    <t>котельная БМК Михайловское</t>
  </si>
  <si>
    <t>diff_51111111111</t>
  </si>
  <si>
    <t>котельные пгт. Холм-Жирковское, ул. Кирова,ул. Советская</t>
  </si>
  <si>
    <t>diff_511111111111</t>
  </si>
  <si>
    <t>котельная ст. Игоревская</t>
  </si>
  <si>
    <t>diff_5111111111111</t>
  </si>
  <si>
    <t>Ярцевский филиал</t>
  </si>
  <si>
    <t>diff_51111111111111</t>
  </si>
  <si>
    <t>п. Красный</t>
  </si>
  <si>
    <t>diff_511111111111111</t>
  </si>
  <si>
    <t>котельная д. Богородицкое</t>
  </si>
  <si>
    <t>diff_5111111111111111</t>
  </si>
  <si>
    <t>котельная д. Сметанино</t>
  </si>
  <si>
    <t>diff_51111111111111111</t>
  </si>
  <si>
    <t>котельная с. Талашкино</t>
  </si>
  <si>
    <t>diff_511111111111111111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</si>
  <si>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</si>
  <si>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</si>
  <si>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</si>
  <si>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</si>
  <si>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</si>
  <si>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</si>
  <si>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</si>
  <si>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</si>
  <si>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</si>
  <si>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</si>
  <si>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</si>
  <si>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</si>
  <si>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</si>
  <si>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</si>
  <si>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</si>
  <si>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</si>
  <si>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</si>
  <si>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</si>
  <si>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</si>
  <si>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</si>
  <si>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</si>
  <si>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</si>
  <si>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</si>
  <si>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</si>
  <si>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</si>
  <si>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</si>
  <si>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</si>
  <si>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</si>
  <si>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</si>
  <si>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</si>
  <si>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</si>
  <si>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</si>
  <si>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</si>
  <si>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</si>
  <si>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</si>
  <si>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</si>
  <si>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</si>
  <si>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</si>
  <si>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</si>
  <si>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</si>
  <si>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</si>
  <si>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</si>
  <si>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</si>
  <si>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</si>
  <si>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</si>
  <si>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</si>
  <si>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</si>
  <si>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</si>
  <si>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</si>
  <si>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</si>
  <si>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</si>
  <si>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</si>
  <si>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</si>
  <si>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</si>
  <si>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</si>
  <si>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</si>
  <si>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</si>
  <si>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</si>
  <si>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</si>
  <si>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</si>
  <si>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</si>
  <si>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</si>
  <si>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</si>
  <si>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</si>
  <si>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</si>
  <si>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</si>
  <si>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</si>
  <si>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</si>
  <si>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</si>
  <si>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</si>
  <si>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</si>
  <si>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</si>
  <si>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</si>
  <si>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</si>
  <si>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</si>
  <si>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</si>
  <si>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</si>
  <si>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</si>
  <si>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</si>
  <si>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</si>
  <si>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</si>
  <si>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</si>
  <si>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</si>
  <si>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</si>
  <si>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</si>
  <si>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</si>
  <si>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</si>
  <si>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</si>
  <si>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</si>
  <si>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</si>
  <si>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</si>
  <si>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</si>
  <si>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</si>
  <si>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</si>
  <si>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</si>
  <si>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</si>
  <si>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</si>
  <si>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</si>
  <si>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</si>
  <si>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</si>
  <si>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</si>
  <si>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</si>
  <si>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</si>
  <si>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</si>
  <si>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</si>
  <si>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</si>
  <si>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</si>
  <si>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</si>
  <si>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</si>
  <si>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</si>
  <si>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</si>
  <si>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</si>
  <si>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</si>
  <si>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</si>
  <si>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</si>
  <si>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</si>
  <si>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</si>
  <si>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</si>
  <si>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</si>
  <si>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</si>
  <si>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</si>
  <si>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</si>
  <si>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</si>
  <si>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</si>
  <si>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</si>
  <si>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</si>
  <si>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</si>
  <si>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</si>
  <si>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</si>
  <si>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</si>
  <si>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</si>
  <si>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</si>
  <si>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</si>
  <si>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</si>
  <si>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</si>
  <si>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</si>
  <si>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</si>
  <si>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</si>
  <si>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</si>
  <si>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</si>
  <si>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</si>
  <si>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</si>
  <si>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</si>
  <si>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</si>
  <si>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</si>
  <si>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</si>
  <si>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</si>
  <si>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</si>
  <si>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</si>
  <si>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</si>
  <si>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</si>
  <si>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</si>
  <si>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</si>
  <si>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</si>
  <si>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</si>
  <si>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</si>
  <si>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</si>
  <si>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</si>
  <si>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</si>
  <si>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</si>
  <si>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</si>
  <si>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</si>
  <si>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</si>
  <si>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</si>
  <si>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</si>
  <si>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</si>
  <si>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</si>
  <si>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</si>
  <si>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</si>
  <si>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</si>
  <si>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</si>
  <si>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</si>
  <si>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</si>
  <si>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</si>
  <si>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</si>
  <si>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</si>
  <si>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</si>
  <si>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</si>
  <si>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</si>
  <si>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</si>
  <si>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</si>
  <si>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</si>
  <si>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</si>
  <si>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</si>
  <si>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</si>
  <si>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</si>
  <si>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</si>
  <si>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</si>
  <si>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</si>
  <si>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</si>
  <si>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</si>
  <si>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</si>
  <si>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</si>
  <si>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</si>
  <si>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</si>
  <si>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</si>
  <si>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</si>
  <si>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</si>
  <si>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</si>
  <si>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</si>
  <si>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</si>
  <si>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</si>
  <si>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</si>
  <si>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</si>
  <si>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</si>
  <si>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</si>
  <si>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</si>
  <si>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</si>
  <si>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</si>
  <si>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</si>
  <si>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</si>
  <si>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</si>
  <si>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</si>
  <si>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</si>
  <si>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</si>
  <si>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</si>
  <si>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</si>
  <si>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</si>
  <si>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</si>
  <si>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</si>
  <si>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</si>
  <si>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</si>
  <si>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</si>
  <si>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</si>
  <si>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</si>
  <si>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</si>
  <si>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</si>
  <si>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</si>
  <si>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</si>
  <si>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</si>
  <si>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</si>
  <si>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</si>
  <si>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</si>
  <si>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</si>
  <si>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</si>
  <si>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</si>
  <si>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</si>
  <si>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</si>
  <si>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</si>
  <si>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</si>
  <si>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</si>
  <si>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</si>
  <si>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</si>
  <si>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</si>
  <si>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</si>
  <si>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</si>
  <si>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</si>
  <si>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</si>
  <si>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</si>
  <si>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</si>
  <si>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</si>
  <si>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</si>
  <si>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</si>
  <si>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</si>
  <si>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</si>
  <si>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</si>
  <si>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</si>
  <si>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</si>
  <si>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</si>
  <si>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</si>
  <si>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</si>
  <si>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</si>
  <si>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</si>
  <si>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</si>
  <si>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</si>
  <si>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</si>
  <si>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</si>
  <si>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</si>
  <si>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</si>
  <si>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</si>
  <si>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</si>
  <si>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</si>
  <si>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</si>
  <si>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</si>
  <si>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</si>
  <si>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</si>
  <si>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</si>
  <si>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</si>
  <si>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</si>
  <si>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</si>
  <si>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</si>
  <si>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</si>
  <si>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</si>
  <si>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</si>
  <si>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</si>
  <si>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</si>
  <si>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</si>
  <si>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</si>
  <si>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</si>
  <si>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</si>
  <si>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</si>
  <si>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</si>
  <si>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</si>
  <si>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</si>
  <si>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</si>
  <si>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</si>
  <si>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</si>
  <si>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</si>
  <si>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</si>
  <si>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</si>
  <si>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</si>
  <si>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</si>
  <si>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</si>
  <si>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</si>
  <si>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</si>
  <si>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</si>
  <si>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</si>
  <si>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</si>
  <si>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</si>
  <si>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</si>
  <si>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</si>
  <si>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</si>
  <si>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</si>
  <si>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</si>
  <si>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</si>
  <si>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</si>
  <si>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</si>
  <si>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</si>
  <si>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</si>
  <si>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</si>
  <si>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</si>
  <si>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</si>
  <si>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</si>
  <si>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</si>
  <si>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</si>
  <si>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</si>
  <si>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</si>
  <si>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</si>
  <si>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</si>
  <si>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</si>
  <si>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</si>
  <si>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</si>
  <si>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</si>
  <si>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</si>
  <si>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</si>
  <si>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</si>
  <si>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</si>
  <si>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</si>
  <si>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</si>
  <si>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</si>
  <si>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</si>
  <si>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</si>
  <si>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</si>
  <si>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</si>
  <si>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</si>
  <si>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</si>
  <si>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</si>
  <si>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</si>
  <si>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</si>
  <si>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</si>
  <si>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</si>
  <si>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</si>
  <si>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</si>
  <si>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</si>
  <si>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</si>
  <si>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</si>
  <si>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</si>
  <si>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</si>
  <si>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</si>
  <si>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</si>
  <si>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</si>
  <si>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</si>
  <si>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</si>
  <si>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</si>
  <si>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</si>
  <si>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</si>
  <si>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</si>
  <si>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</si>
  <si>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</si>
  <si>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</si>
  <si>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</si>
  <si>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</si>
  <si>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</si>
  <si>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</si>
  <si>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</si>
  <si>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</si>
  <si>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</si>
  <si>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</si>
  <si>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</si>
  <si>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</si>
  <si>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</si>
  <si>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</si>
  <si>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</si>
  <si>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</si>
  <si>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</si>
  <si>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</si>
  <si>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</si>
  <si>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</si>
  <si>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</si>
  <si>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</si>
  <si>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</si>
  <si>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</si>
  <si>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</si>
  <si>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</si>
  <si>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</si>
  <si>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</si>
  <si>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</si>
  <si>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</si>
  <si>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</si>
  <si>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</si>
  <si>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</si>
  <si>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</si>
  <si>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</si>
  <si>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</si>
  <si>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</si>
  <si>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</si>
  <si>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</si>
  <si>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</si>
  <si>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</si>
  <si>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</si>
  <si>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</si>
  <si>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</si>
  <si>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</si>
  <si>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</si>
  <si>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</si>
  <si>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</si>
  <si>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</si>
  <si>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х</t>
  </si>
  <si>
    <t>тыс. руб.</t>
  </si>
  <si>
    <t>Указываются прочие расходы, которые подлежат отнесению на регулируемые виды деятельности в соответствии с законодательством.</t>
  </si>
  <si>
    <t>Гкал/ч</t>
  </si>
  <si>
    <t>%</t>
  </si>
  <si>
    <t>Территория оказания услуг</t>
  </si>
  <si>
    <t>Централизованная система</t>
  </si>
  <si>
    <t>Единица измерения</t>
  </si>
  <si>
    <t>газ природный по регулируемой цене</t>
  </si>
  <si>
    <t>тыс м3</t>
  </si>
  <si>
    <t>Прямые договора без торгов</t>
  </si>
  <si>
    <t>уголь каменный</t>
  </si>
  <si>
    <t>тонны</t>
  </si>
  <si>
    <t>Торги/аукционы</t>
  </si>
  <si>
    <t>руб.</t>
  </si>
  <si>
    <t>отсутствует</t>
  </si>
  <si>
    <t>Добавить прочие расходы</t>
  </si>
  <si>
    <t>HEAT_P2</t>
  </si>
  <si>
    <t>hyp</t>
  </si>
  <si>
    <t>тыс. Гкал</t>
  </si>
  <si>
    <t>Добавить источник тепловой энергии</t>
  </si>
  <si>
    <t>человек</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</si>
  <si>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</si>
  <si>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</si>
  <si>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</si>
  <si>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</si>
  <si>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</si>
  <si>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</si>
  <si>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</si>
  <si>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</si>
  <si>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</si>
  <si>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</si>
  <si>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</si>
  <si>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</si>
  <si>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</si>
  <si>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</si>
  <si>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</si>
  <si>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</si>
  <si>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</si>
  <si>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</si>
  <si>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</si>
  <si>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</si>
  <si>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</si>
  <si>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</si>
  <si>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</si>
  <si>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</si>
  <si>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</si>
  <si>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</si>
  <si>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</si>
  <si>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</si>
  <si>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</si>
  <si>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</si>
  <si>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</si>
  <si>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</si>
  <si>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</si>
  <si>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</si>
  <si>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</si>
  <si>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</si>
  <si>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</si>
  <si>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</si>
  <si>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</si>
  <si>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</si>
  <si>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</si>
  <si>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</si>
  <si>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</si>
  <si>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</si>
  <si>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</si>
  <si>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</si>
  <si>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</si>
  <si>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</si>
  <si>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</si>
  <si>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</si>
  <si>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</si>
  <si>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</si>
  <si>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</si>
  <si>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</si>
  <si>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</si>
  <si>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</si>
  <si>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</si>
  <si>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</si>
  <si>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</si>
  <si>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</si>
  <si>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</si>
  <si>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</si>
  <si>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</si>
  <si>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</si>
  <si>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</si>
  <si>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</si>
  <si>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</si>
  <si>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</si>
  <si>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</si>
  <si>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</si>
  <si>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</si>
  <si>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</si>
  <si>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</si>
  <si>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</si>
  <si>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</si>
  <si>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</si>
  <si>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</si>
  <si>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</si>
  <si>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</si>
  <si>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</si>
  <si>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</si>
  <si>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</si>
  <si>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</si>
  <si>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</si>
  <si>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</si>
  <si>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</si>
  <si>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</si>
  <si>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</si>
  <si>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</si>
  <si>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</si>
  <si>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</si>
  <si>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</si>
  <si>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</si>
  <si>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</si>
  <si>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</si>
  <si>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</si>
  <si>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</si>
  <si>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</si>
  <si>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</si>
  <si>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</si>
  <si>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</si>
  <si>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</si>
  <si>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</si>
  <si>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</si>
  <si>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</si>
  <si>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</si>
  <si>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</si>
  <si>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</si>
  <si>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</si>
  <si>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</si>
  <si>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</si>
  <si>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</si>
  <si>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</si>
  <si>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</si>
  <si>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</si>
  <si>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</si>
  <si>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</si>
  <si>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</si>
  <si>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</si>
  <si>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</si>
  <si>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</si>
  <si>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</si>
  <si>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</si>
  <si>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</si>
  <si>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</si>
  <si>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</si>
  <si>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</si>
  <si>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</si>
  <si>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</si>
  <si>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</si>
  <si>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</si>
  <si>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</si>
  <si>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</si>
  <si>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</si>
  <si>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</si>
  <si>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</si>
  <si>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</si>
  <si>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</si>
  <si>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</si>
  <si>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</si>
  <si>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</si>
  <si>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</si>
  <si>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</si>
  <si>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</si>
  <si>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</si>
  <si>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</si>
  <si>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</si>
  <si>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</si>
  <si>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</si>
  <si>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</si>
  <si>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</si>
  <si>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</si>
  <si>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</si>
  <si>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</si>
  <si>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Постановление от 18.12.2019 г. № 288</t>
  </si>
  <si>
    <t>https://portal.eias.ru/Portal/DownloadPage.aspx?type=12&amp;guid=4d4613bd-ad3e-4a82-9ab0-8cc1e375168d</t>
  </si>
  <si>
    <t>Постановление от 19.12.2018 г. № 239</t>
  </si>
  <si>
    <t>https://portal.eias.ru/Portal/DownloadPage.aspx?type=12&amp;guid=a259e09f-06b3-4da8-89e6-dea7745c0db7</t>
  </si>
  <si>
    <t>Не утверждены</t>
  </si>
  <si>
    <t xml:space="preserve">Постановление от 17.12.2020 г. № 229 </t>
  </si>
  <si>
    <t>https://portal.eias.ru/Portal/DownloadPage.aspx?type=12&amp;guid=add90073-5a49-4053-a204-f5abda2bbc13</t>
  </si>
  <si>
    <t>Постановление от 20.12.2021 г. № 300</t>
  </si>
  <si>
    <t>https://portal.eias.ru/Portal/DownloadPage.aspx?type=12&amp;guid=b3ec6144-a608-4a15-aebd-e17f2e2137d3</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</si>
  <si>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</si>
  <si>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</si>
  <si>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</si>
  <si>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</si>
  <si>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</si>
  <si>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</si>
  <si>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</si>
  <si>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</si>
  <si>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</si>
  <si>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</si>
  <si>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</si>
  <si>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</si>
  <si>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</si>
  <si>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</si>
  <si>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</si>
  <si>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</si>
  <si>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</si>
  <si>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</si>
  <si>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</si>
  <si>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</si>
  <si>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</si>
  <si>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</si>
  <si>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</si>
  <si>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</si>
  <si>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</si>
  <si>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</si>
  <si>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</si>
  <si>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</si>
  <si>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</si>
  <si>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</si>
  <si>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</si>
  <si>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</si>
  <si>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</si>
  <si>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</si>
  <si>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</si>
  <si>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</si>
  <si>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</si>
  <si>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</si>
  <si>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</si>
  <si>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</si>
  <si>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</si>
  <si>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</si>
  <si>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</si>
  <si>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</si>
  <si>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</si>
  <si>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</si>
  <si>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</si>
  <si>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</si>
  <si>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</si>
  <si>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</si>
  <si>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</si>
  <si>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</si>
  <si>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</si>
  <si>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</si>
  <si>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</si>
  <si>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</si>
  <si>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</si>
  <si>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</si>
  <si>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</si>
  <si>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</si>
  <si>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</si>
  <si>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</si>
  <si>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</si>
  <si>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</si>
  <si>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</si>
  <si>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</si>
  <si>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</si>
  <si>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</si>
  <si>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</si>
  <si>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</si>
  <si>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</si>
  <si>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</si>
  <si>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</si>
  <si>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</si>
  <si>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</si>
  <si>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</si>
  <si>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</si>
  <si>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</si>
  <si>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</si>
  <si>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</si>
  <si>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</si>
  <si>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</si>
  <si>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</si>
  <si>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</si>
  <si>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</si>
  <si>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</si>
  <si>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</si>
  <si>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</si>
  <si>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</si>
  <si>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</si>
  <si>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</si>
  <si>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</si>
  <si>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</si>
  <si>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</si>
  <si>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</si>
  <si>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</si>
  <si>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</si>
  <si>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</si>
  <si>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</si>
  <si>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</si>
  <si>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</si>
  <si>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</si>
  <si>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</si>
  <si>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</si>
  <si>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</si>
  <si>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</si>
  <si>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</si>
  <si>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</si>
  <si>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</si>
  <si>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</si>
  <si>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</si>
  <si>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</si>
  <si>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</si>
  <si>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</si>
  <si>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</si>
  <si>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</si>
  <si>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</si>
  <si>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</si>
  <si>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</si>
  <si>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</si>
  <si>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</si>
  <si>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</si>
  <si>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</si>
  <si>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</si>
  <si>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</si>
  <si>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</si>
  <si>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</si>
  <si>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</si>
  <si>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</si>
  <si>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</si>
  <si>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</si>
  <si>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</si>
  <si>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</si>
  <si>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</si>
  <si>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</si>
  <si>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</si>
  <si>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</si>
  <si>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</si>
  <si>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</si>
  <si>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</si>
  <si>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</si>
  <si>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</si>
  <si>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</si>
  <si>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</si>
  <si>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Инвестиционная программа № 100 от 28.10.2019 ООО "Смоленскрегионтеплоэнерго" в сфере теплоснабжения по реконструкции котельных, на территории муниципального района Шумячский на 2020-2026 годы</t>
  </si>
  <si>
    <t>прочее</t>
  </si>
  <si>
    <t>01.01.2020</t>
  </si>
  <si>
    <t>31.12.2026</t>
  </si>
  <si>
    <t>Об утверждении инвестиционной программы в сфере теплоснабжения ООО «Смоленскрегионтеплоэнерго» пос. Шумячи на 2020-2026 гг.</t>
  </si>
  <si>
    <t>постановление</t>
  </si>
  <si>
    <t>100</t>
  </si>
  <si>
    <t>28.10.2019</t>
  </si>
  <si>
    <t>ip_5</t>
  </si>
  <si>
    <t>Добавить реквизиты</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</si>
  <si>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Ершичское, Ершичский муниципальный район на 2023-2025 годы</t>
  </si>
  <si>
    <t>01.01.2023</t>
  </si>
  <si>
    <t>31.12.2025</t>
  </si>
  <si>
    <t>Об утверждении инвестиционной программы в сфере теплоснабжения ООО «Смоленскрегионтеплоэнерго» (Ершичский район, с. Ершичи) на 2023-2025 гг.</t>
  </si>
  <si>
    <t>21</t>
  </si>
  <si>
    <t>13.05.2022</t>
  </si>
  <si>
    <t>ip_51</t>
  </si>
  <si>
    <t>Инвестиционная программа № 254 от 28.10.2016 ООО "Смоленскрегионтеплоэнерго" в сфере теплоснабжения по реконструкции объектов котельных и тепловых сетей, на территории городского поселения Краснинское, Краснинский муниципальный район на 2017-2023 годы</t>
  </si>
  <si>
    <t>01.01.2017</t>
  </si>
  <si>
    <t>31.12.2023</t>
  </si>
  <si>
    <t>Об утверждении инвестиционных программ в сфере теплоснабжения ООО «Смоленскрегионтеплоэнерго» на 2017-2024 гг.</t>
  </si>
  <si>
    <t>254</t>
  </si>
  <si>
    <t>28.10.2016</t>
  </si>
  <si>
    <t>ip_511</t>
  </si>
  <si>
    <t>Инвестиционная программа № 254 от 28.10.2016 в сфере теплоснабжения по техническому перевооружению котельных, на территории муниципального района Сафоновский на 2017-2024 годы</t>
  </si>
  <si>
    <t>31.12.2024</t>
  </si>
  <si>
    <t>ip_5111111</t>
  </si>
  <si>
    <t>Инвестиционная программа № 347 от 30.10.2015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Гагаринский на 2016-2026 годы</t>
  </si>
  <si>
    <t>01.01.2016</t>
  </si>
  <si>
    <t>Об утверждении инвестиционных программ в сфере теплоснабжения ООО «Смоленскрегионтеплоэнерго» на 2016-2023 гг.</t>
  </si>
  <si>
    <t>347</t>
  </si>
  <si>
    <t>30.10.2015</t>
  </si>
  <si>
    <t>ip_51111111</t>
  </si>
  <si>
    <t>Инвестиционная программа № 347 от 30.10.2015 ООО "Смоленскрегионтеплоэнерго" в сфере теплоснабжения по строительству, реконструкции и модернизации систем коммунальной инфраструктуры, на территории муниципального района Рославльский на 2016-2023 годы</t>
  </si>
  <si>
    <t>ip_511111111</t>
  </si>
  <si>
    <t>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2022-2024 годы</t>
  </si>
  <si>
    <t>01.01.2022</t>
  </si>
  <si>
    <t>Об утверждении инвестиционной программы в сфере теплоснабжения ООО «Смоленскрегионтеплоэнерго»  г.Починок на 2022-2024 г.г.</t>
  </si>
  <si>
    <t>48</t>
  </si>
  <si>
    <t>24.05.2021</t>
  </si>
  <si>
    <t>ip_5111111111</t>
  </si>
  <si>
    <t>Инвестиционная программа от 02.01.2017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Холм-Жирковский на 2017-2024 годы</t>
  </si>
  <si>
    <t>02.01.2017</t>
  </si>
  <si>
    <t>ip_511111111111</t>
  </si>
  <si>
    <t>Инвестиционная программа от 18.03.2021 ООО "Смоленскрегионтеплоэнерго" в сфере теплоснабжения по модернизации тепловых сетей, на территории муниципального района Холм-Жирковский на 2021-2035 годы</t>
  </si>
  <si>
    <t>18.03.2021</t>
  </si>
  <si>
    <t>31.12.2035</t>
  </si>
  <si>
    <t>Об утверждении инвестиционной программы в сфере теплоснабжения ООО «Смоленскрегионтеплоэнерго»  п.г.т. Холм-Жирковский на 2021-2035 г.г.</t>
  </si>
  <si>
    <t>27</t>
  </si>
  <si>
    <t>ip_5111111111111</t>
  </si>
  <si>
    <t>Инвестиционная программа от 28.10.2019 ООО "Смоленскрегионтеплоэнерго" в сфере теплоснабжения по реконструкции и модернизации существующих объектов котельных, на территории муниципального района Починковский на 2020-2024 годы</t>
  </si>
  <si>
    <t>Об утверждении инвестиционной программы в сфере теплоснабжения ООО «Смоленскрегионтеплоэнерго» дер. Лосня Починковский район на 2020-2024 г.г.</t>
  </si>
  <si>
    <t>101</t>
  </si>
  <si>
    <t>ip_51111111111111</t>
  </si>
  <si>
    <t>Ноябрь</t>
  </si>
  <si>
    <t>Котельная №1</t>
  </si>
  <si>
    <t>ТИ с сетями</t>
  </si>
  <si>
    <t>Шумячское</t>
  </si>
  <si>
    <t>66656151</t>
  </si>
  <si>
    <t>пгт Шумячи</t>
  </si>
  <si>
    <t>66656151051</t>
  </si>
  <si>
    <t>ул. Заводская</t>
  </si>
  <si>
    <t>б/н</t>
  </si>
  <si>
    <t xml:space="preserve">  Прибыль направляемая на инвестиции</t>
  </si>
  <si>
    <t>Добавить источник финансирования</t>
  </si>
  <si>
    <t>Добавить объект инфраструктуры</t>
  </si>
  <si>
    <t>Декабрь</t>
  </si>
  <si>
    <t>Котельная №2</t>
  </si>
  <si>
    <t>ул. Садовая</t>
  </si>
  <si>
    <t>Добавить мероприятие</t>
  </si>
  <si>
    <t xml:space="preserve">      Амортизационные отчисления с выделением результатов переоценки основных средств и нематериальных активов</t>
  </si>
  <si>
    <t>Котельная №3</t>
  </si>
  <si>
    <t>ТИ</t>
  </si>
  <si>
    <t>ул. Санаторная школа</t>
  </si>
  <si>
    <t>Ершичское</t>
  </si>
  <si>
    <t>66621433</t>
  </si>
  <si>
    <t>с Ершичи</t>
  </si>
  <si>
    <t>66621433101</t>
  </si>
  <si>
    <t>ул. Низинская</t>
  </si>
  <si>
    <t>Краснинское</t>
  </si>
  <si>
    <t>66624151</t>
  </si>
  <si>
    <t>пгт Красный</t>
  </si>
  <si>
    <t>66624151051</t>
  </si>
  <si>
    <t>ул. Карла Маркса</t>
  </si>
  <si>
    <t>д. 2</t>
  </si>
  <si>
    <t>Январь</t>
  </si>
  <si>
    <t>ул. Ленина</t>
  </si>
  <si>
    <t>д. 25-а</t>
  </si>
  <si>
    <t>Июль</t>
  </si>
  <si>
    <t>котельная №18</t>
  </si>
  <si>
    <t>г Сафоново</t>
  </si>
  <si>
    <t>66641101001</t>
  </si>
  <si>
    <t>ул. Первомайская</t>
  </si>
  <si>
    <t>д.18</t>
  </si>
  <si>
    <t xml:space="preserve">  Кредиты</t>
  </si>
  <si>
    <t>Май</t>
  </si>
  <si>
    <t>котельная №16</t>
  </si>
  <si>
    <t>ул. Советская</t>
  </si>
  <si>
    <t>д. 78</t>
  </si>
  <si>
    <t>Август</t>
  </si>
  <si>
    <t>Октябрь</t>
  </si>
  <si>
    <t>ул. Красноармейская</t>
  </si>
  <si>
    <t>ул. Пушкина</t>
  </si>
  <si>
    <t>Котельная №15</t>
  </si>
  <si>
    <t>ул. Химиков</t>
  </si>
  <si>
    <t>Котельная №9</t>
  </si>
  <si>
    <t>Гагаринское</t>
  </si>
  <si>
    <t>66608101</t>
  </si>
  <si>
    <t>г Гагарин</t>
  </si>
  <si>
    <t>66608101001</t>
  </si>
  <si>
    <t>д. 7</t>
  </si>
  <si>
    <t>Котельная №7</t>
  </si>
  <si>
    <t>юго-восточнее ж.д. №56А</t>
  </si>
  <si>
    <t>Котельная №8</t>
  </si>
  <si>
    <t>на пересечении ул. Ленина и ул. Красноармейская</t>
  </si>
  <si>
    <t>Котельная №1 Районная</t>
  </si>
  <si>
    <t>проезд. Промышленный</t>
  </si>
  <si>
    <t>д.1</t>
  </si>
  <si>
    <t>Февраль</t>
  </si>
  <si>
    <t>Котельная №11</t>
  </si>
  <si>
    <t>г Рославль</t>
  </si>
  <si>
    <t>66636101001</t>
  </si>
  <si>
    <t>ул. Свердлова</t>
  </si>
  <si>
    <t>ул. Красина</t>
  </si>
  <si>
    <t>котельная №5</t>
  </si>
  <si>
    <t>кв-л. 163-й</t>
  </si>
  <si>
    <t>Астапковичское</t>
  </si>
  <si>
    <t>66636408</t>
  </si>
  <si>
    <t>д Никольское</t>
  </si>
  <si>
    <t>66636408149</t>
  </si>
  <si>
    <t>д. Никольское</t>
  </si>
  <si>
    <t>Котельная №10</t>
  </si>
  <si>
    <t>пл. Горького</t>
  </si>
  <si>
    <t>Котельная №4</t>
  </si>
  <si>
    <t>ул. Республиканская</t>
  </si>
  <si>
    <t>Котельная №19</t>
  </si>
  <si>
    <t>Остерское</t>
  </si>
  <si>
    <t>66636470</t>
  </si>
  <si>
    <t>д Козловка</t>
  </si>
  <si>
    <t>66636470111</t>
  </si>
  <si>
    <t>ул. Гагарина</t>
  </si>
  <si>
    <t>Котельная №32</t>
  </si>
  <si>
    <t>ул. Мичурина</t>
  </si>
  <si>
    <t>д.196</t>
  </si>
  <si>
    <t>Котельная №31</t>
  </si>
  <si>
    <t>г. Рославль</t>
  </si>
  <si>
    <t>ЦРБ</t>
  </si>
  <si>
    <t>Котельная №6</t>
  </si>
  <si>
    <t>пер. 1-й Братский</t>
  </si>
  <si>
    <t>6-ая школа</t>
  </si>
  <si>
    <t>Котельная №24</t>
  </si>
  <si>
    <t>Екимовичское</t>
  </si>
  <si>
    <t>66636430</t>
  </si>
  <si>
    <t>с Екимовичи</t>
  </si>
  <si>
    <t>66636430101</t>
  </si>
  <si>
    <t>с. Екимовичи</t>
  </si>
  <si>
    <t>Котельная №23</t>
  </si>
  <si>
    <t>Котельная №12</t>
  </si>
  <si>
    <t>г Починок</t>
  </si>
  <si>
    <t>66633101001</t>
  </si>
  <si>
    <t>ул. Юбилейная</t>
  </si>
  <si>
    <t>д. 10Б</t>
  </si>
  <si>
    <t>пгт Холм-Жирковский</t>
  </si>
  <si>
    <t>66654151051</t>
  </si>
  <si>
    <t>пгт. Холм-Жирковский</t>
  </si>
  <si>
    <t>ул. Кирова</t>
  </si>
  <si>
    <t>д Лосня</t>
  </si>
  <si>
    <t>66633450211</t>
  </si>
  <si>
    <t>д. Лосня</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</si>
  <si>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</si>
  <si>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</si>
  <si>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</si>
  <si>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</si>
  <si>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</si>
  <si>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</si>
  <si>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</si>
  <si>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</si>
  <si>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</si>
  <si>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</si>
  <si>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</si>
  <si>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</si>
  <si>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</si>
  <si>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</si>
  <si>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</si>
  <si>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</si>
  <si>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</si>
  <si>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</si>
  <si>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</si>
  <si>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</si>
  <si>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</si>
  <si>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</si>
  <si>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</si>
  <si>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</si>
  <si>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</si>
  <si>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</si>
  <si>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</si>
  <si>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</si>
  <si>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</si>
  <si>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</si>
  <si>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</si>
  <si>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</si>
  <si>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</si>
  <si>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</si>
  <si>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</si>
  <si>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</si>
  <si>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</si>
  <si>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</si>
  <si>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</si>
  <si>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</si>
  <si>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</si>
  <si>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</si>
  <si>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</si>
  <si>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</si>
  <si>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</si>
  <si>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</si>
  <si>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</si>
  <si>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</si>
  <si>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</si>
  <si>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</si>
  <si>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</si>
  <si>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</si>
  <si>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</si>
  <si>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</si>
  <si>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</si>
  <si>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</si>
  <si>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</si>
  <si>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</si>
  <si>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</si>
  <si>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</si>
  <si>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</si>
  <si>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</si>
  <si>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</si>
  <si>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</si>
  <si>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</si>
  <si>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</si>
  <si>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</si>
  <si>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</si>
  <si>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</si>
  <si>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</si>
  <si>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</si>
  <si>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</si>
  <si>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</si>
  <si>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</si>
  <si>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</si>
  <si>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</si>
  <si>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</si>
  <si>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</si>
  <si>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</si>
  <si>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</si>
  <si>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</si>
  <si>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</si>
  <si>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</si>
  <si>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</si>
  <si>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</si>
  <si>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</si>
  <si>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</si>
  <si>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</si>
  <si>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</si>
  <si>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</si>
  <si>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</si>
  <si>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</si>
  <si>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</si>
  <si>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</si>
  <si>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</si>
  <si>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</si>
  <si>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</si>
  <si>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</si>
  <si>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</si>
  <si>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</si>
  <si>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</si>
  <si>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</si>
  <si>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</si>
  <si>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</si>
  <si>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</si>
  <si>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</si>
  <si>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</si>
  <si>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</si>
  <si>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</si>
  <si>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</si>
  <si>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</si>
  <si>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</si>
  <si>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</si>
  <si>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</si>
  <si>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</si>
  <si>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</si>
  <si>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</si>
  <si>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</si>
  <si>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</si>
  <si>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</si>
  <si>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</si>
  <si>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</si>
  <si>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</si>
  <si>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</si>
  <si>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</si>
  <si>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</si>
  <si>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</si>
  <si>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</si>
  <si>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</si>
  <si>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</si>
  <si>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</si>
  <si>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</si>
  <si>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</si>
  <si>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</si>
  <si>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</si>
  <si>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</si>
  <si>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</si>
  <si>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</si>
  <si>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</si>
  <si>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</si>
  <si>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</si>
  <si>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</si>
  <si>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</si>
  <si>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</si>
  <si>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</si>
  <si>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</si>
  <si>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</si>
  <si>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</si>
  <si>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</si>
  <si>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</si>
  <si>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</si>
  <si>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</si>
  <si>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</si>
  <si>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</si>
  <si>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</si>
  <si>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</si>
  <si>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</si>
  <si>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</si>
  <si>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</si>
  <si>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</si>
  <si>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</si>
  <si>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</si>
  <si>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</si>
  <si>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</si>
  <si>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</si>
  <si>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</si>
  <si>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</si>
  <si>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</si>
  <si>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</si>
  <si>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</si>
  <si>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</si>
  <si>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</si>
  <si>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</si>
  <si>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</si>
  <si>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</si>
  <si>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</si>
  <si>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</si>
  <si>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</si>
  <si>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</si>
  <si>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</si>
  <si>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</si>
  <si>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</si>
  <si>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</si>
  <si>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</si>
  <si>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</si>
  <si>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</si>
  <si>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</si>
  <si>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</si>
  <si>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</si>
  <si>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</si>
  <si>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</si>
  <si>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</si>
  <si>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</si>
  <si>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</si>
  <si>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</si>
  <si>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</si>
  <si>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</si>
  <si>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</si>
  <si>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</si>
  <si>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</si>
  <si>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</si>
  <si>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</si>
  <si>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</si>
  <si>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</si>
  <si>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</si>
  <si>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</si>
  <si>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</si>
  <si>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</si>
  <si>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</si>
  <si>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</si>
  <si>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</si>
  <si>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</si>
  <si>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</si>
  <si>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</si>
  <si>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</si>
  <si>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</si>
  <si>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</si>
  <si>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</si>
  <si>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</si>
  <si>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</si>
  <si>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</si>
  <si>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</si>
  <si>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</si>
  <si>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</si>
  <si>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</si>
  <si>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</si>
  <si>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</si>
  <si>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</si>
  <si>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</si>
  <si>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</si>
  <si>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</si>
  <si>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</si>
  <si>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</si>
  <si>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</si>
  <si>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</si>
  <si>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</si>
  <si>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</si>
  <si>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</si>
  <si>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</si>
  <si>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</si>
  <si>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</si>
  <si>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</si>
  <si>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</si>
  <si>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</si>
  <si>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</si>
  <si>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</si>
  <si>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</si>
  <si>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</si>
  <si>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</si>
  <si>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</si>
  <si>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</si>
  <si>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</si>
  <si>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</si>
  <si>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</si>
  <si>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</si>
  <si>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</si>
  <si>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</si>
  <si>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</si>
  <si>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</si>
  <si>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</si>
  <si>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</si>
  <si>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</si>
  <si>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</si>
  <si>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</si>
  <si>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</si>
  <si>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</si>
  <si>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</si>
  <si>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</si>
  <si>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</si>
  <si>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</si>
  <si>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</si>
  <si>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</si>
  <si>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</si>
  <si>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</si>
  <si>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</si>
  <si>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</si>
  <si>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</si>
  <si>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</si>
  <si>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</si>
  <si>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</si>
  <si>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</si>
  <si>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</si>
  <si>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</si>
  <si>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</si>
  <si>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</si>
  <si>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</si>
  <si>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</si>
  <si>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</si>
  <si>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</si>
  <si>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</si>
  <si>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</si>
  <si>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</si>
  <si>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</si>
  <si>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</si>
  <si>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</si>
  <si>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</si>
  <si>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</si>
  <si>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</si>
  <si>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</si>
  <si>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</si>
  <si>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</si>
  <si>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</si>
  <si>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</si>
  <si>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</si>
  <si>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</si>
  <si>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</si>
  <si>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</si>
  <si>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</si>
  <si>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</si>
  <si>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</si>
  <si>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</si>
  <si>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</si>
  <si>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</si>
  <si>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</si>
  <si>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</si>
  <si>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</si>
  <si>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</si>
  <si>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</si>
  <si>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</si>
  <si>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</si>
  <si>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</si>
  <si>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</si>
  <si>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</si>
  <si>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</si>
  <si>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</si>
  <si>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</si>
  <si>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</si>
  <si>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</si>
  <si>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</si>
  <si>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</si>
  <si>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</si>
  <si>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</si>
  <si>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</si>
  <si>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</si>
  <si>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</si>
  <si>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</si>
  <si>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</si>
  <si>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</si>
  <si>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</si>
  <si>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</si>
  <si>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</si>
  <si>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</si>
  <si>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</si>
  <si>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</si>
  <si>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</si>
  <si>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</si>
  <si>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Форма 4.2.4 Информация о величинах тарифов на подключение к системе теплоснабжения</t>
  </si>
  <si>
    <t>09</t>
  </si>
  <si>
    <t>по муниципальным образованиям/территориям</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</si>
  <si>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</si>
  <si>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</si>
  <si>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</si>
  <si>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</si>
  <si>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</si>
  <si>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</si>
  <si>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</si>
  <si>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</si>
  <si>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</si>
  <si>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</si>
  <si>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</si>
  <si>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</si>
  <si>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</si>
  <si>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</si>
  <si>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</si>
  <si>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</si>
  <si>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</si>
  <si>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</si>
  <si>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</si>
  <si>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</si>
  <si>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</si>
  <si>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</si>
  <si>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</si>
  <si>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</si>
  <si>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</si>
  <si>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</si>
  <si>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</si>
  <si>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</si>
  <si>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</si>
  <si>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</si>
  <si>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</si>
  <si>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</si>
  <si>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</si>
  <si>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</si>
  <si>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</si>
  <si>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</si>
  <si>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</si>
  <si>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</si>
  <si>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</si>
  <si>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</si>
  <si>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</si>
  <si>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</si>
  <si>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</si>
  <si>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</si>
  <si>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</si>
  <si>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</si>
  <si>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</si>
  <si>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</si>
  <si>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</si>
  <si>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</si>
  <si>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</si>
  <si>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</si>
  <si>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</si>
  <si>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</si>
  <si>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</si>
  <si>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</si>
  <si>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</si>
  <si>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</si>
  <si>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</si>
  <si>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</si>
  <si>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</si>
  <si>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</si>
  <si>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</si>
  <si>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</si>
  <si>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</si>
  <si>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</si>
  <si>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</si>
  <si>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</si>
  <si>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</si>
  <si>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</si>
  <si>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</si>
  <si>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</si>
  <si>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</si>
  <si>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</si>
  <si>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</si>
  <si>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</si>
  <si>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</si>
  <si>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</si>
  <si>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</si>
  <si>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</si>
  <si>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</si>
  <si>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</si>
  <si>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</si>
  <si>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</si>
  <si>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</si>
  <si>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</si>
  <si>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</si>
  <si>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</si>
  <si>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</si>
  <si>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</si>
  <si>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</si>
  <si>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</si>
  <si>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</si>
  <si>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</si>
  <si>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</si>
  <si>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</si>
  <si>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</si>
  <si>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</si>
  <si>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</si>
  <si>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</si>
  <si>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</si>
  <si>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</si>
  <si>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</si>
  <si>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</si>
  <si>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</si>
  <si>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</si>
  <si>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</si>
  <si>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</si>
  <si>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</si>
  <si>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</si>
  <si>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</si>
  <si>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</si>
  <si>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</si>
  <si>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</si>
  <si>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</si>
  <si>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</si>
  <si>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</si>
  <si>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</si>
  <si>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</si>
  <si>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</si>
  <si>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</si>
  <si>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</si>
  <si>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</si>
  <si>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</si>
  <si>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</si>
  <si>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</si>
  <si>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</si>
  <si>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</si>
  <si>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</si>
  <si>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</si>
  <si>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</si>
  <si>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</si>
  <si>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</si>
  <si>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</si>
  <si>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</si>
  <si>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</si>
  <si>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</si>
  <si>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</si>
  <si>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</si>
  <si>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</si>
  <si>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</si>
  <si>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</si>
  <si>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</si>
  <si>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</si>
  <si>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</si>
  <si>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</si>
  <si>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</si>
  <si>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</si>
  <si>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</si>
  <si>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</si>
  <si>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</si>
  <si>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</si>
  <si>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</si>
  <si>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</si>
  <si>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</si>
  <si>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</si>
  <si>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</si>
  <si>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</si>
  <si>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</si>
  <si>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</si>
  <si>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</si>
  <si>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</si>
  <si>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</si>
  <si>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</si>
  <si>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</si>
  <si>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</si>
  <si>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</si>
  <si>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</si>
  <si>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</si>
  <si>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</si>
  <si>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</si>
  <si>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</si>
  <si>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</si>
  <si>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</si>
  <si>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</si>
  <si>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</si>
  <si>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</si>
  <si>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</si>
  <si>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</si>
  <si>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</si>
  <si>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</si>
  <si>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</si>
  <si>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</si>
  <si>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</si>
  <si>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</si>
  <si>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</si>
  <si>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</si>
  <si>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</si>
  <si>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</si>
  <si>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</si>
  <si>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</si>
  <si>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</si>
  <si>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</si>
  <si>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</si>
  <si>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</si>
  <si>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</si>
  <si>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</si>
  <si>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</si>
  <si>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</si>
  <si>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</si>
  <si>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</si>
  <si>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</si>
  <si>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</si>
  <si>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</si>
  <si>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</si>
  <si>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</si>
  <si>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</si>
  <si>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</si>
  <si>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</si>
  <si>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</si>
  <si>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</si>
  <si>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</si>
  <si>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</si>
  <si>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</si>
  <si>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</si>
  <si>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</si>
  <si>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</si>
  <si>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</si>
  <si>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</si>
  <si>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</si>
  <si>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</si>
  <si>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</si>
  <si>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</si>
  <si>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</si>
  <si>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</si>
  <si>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</si>
  <si>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</si>
  <si>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</si>
  <si>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</si>
  <si>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</si>
  <si>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</si>
  <si>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</si>
  <si>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</si>
  <si>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</si>
  <si>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</si>
  <si>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</si>
  <si>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</si>
  <si>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</si>
  <si>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</si>
  <si>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</si>
  <si>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</si>
  <si>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</si>
  <si>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</si>
  <si>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</si>
  <si>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</si>
  <si>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</si>
  <si>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</si>
  <si>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</si>
  <si>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5111111111111111111</t>
  </si>
  <si>
    <t>начинать только с 2, остальное по умолчанию</t>
  </si>
  <si>
    <t>54</t>
  </si>
  <si>
    <t>Республика Калмыкия</t>
  </si>
  <si>
    <t>DIFFERENTIATION_ID</t>
  </si>
  <si>
    <t>511111111111111111111</t>
  </si>
  <si>
    <t>55</t>
  </si>
  <si>
    <t>Республика Карелия</t>
  </si>
  <si>
    <t>IP_ID</t>
  </si>
  <si>
    <t>511111111111111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</si>
  <si>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</si>
  <si>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</si>
  <si>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</si>
  <si>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</si>
  <si>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</si>
  <si>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</si>
  <si>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</si>
  <si>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</si>
  <si>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</si>
  <si>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</si>
  <si>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</si>
  <si>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</si>
  <si>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</si>
  <si>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</si>
  <si>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</si>
  <si>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</si>
  <si>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</si>
  <si>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</si>
  <si>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</si>
  <si>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</si>
  <si>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</si>
  <si>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</si>
  <si>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</si>
  <si>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</si>
  <si>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</si>
  <si>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</si>
  <si>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</si>
  <si>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</si>
  <si>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</si>
  <si>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</si>
  <si>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</si>
  <si>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</si>
  <si>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</si>
  <si>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</si>
  <si>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</si>
  <si>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</si>
  <si>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</si>
  <si>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</si>
  <si>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</si>
  <si>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</si>
  <si>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</si>
  <si>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</si>
  <si>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</si>
  <si>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</si>
  <si>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</si>
  <si>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</si>
  <si>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</si>
  <si>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</si>
  <si>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</si>
  <si>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</si>
  <si>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</si>
  <si>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</si>
  <si>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</si>
  <si>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</si>
  <si>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</si>
  <si>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</si>
  <si>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</si>
  <si>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</si>
  <si>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</si>
  <si>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</si>
  <si>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</si>
  <si>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</si>
  <si>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</si>
  <si>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</si>
  <si>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</si>
  <si>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</si>
  <si>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</si>
  <si>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</si>
  <si>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</si>
  <si>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</si>
  <si>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</si>
  <si>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</si>
  <si>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</si>
  <si>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</si>
  <si>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</si>
  <si>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</si>
  <si>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</si>
  <si>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</si>
  <si>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</si>
  <si>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</si>
  <si>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</si>
  <si>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</si>
  <si>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</si>
  <si>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</si>
  <si>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</si>
  <si>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</si>
  <si>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</si>
  <si>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</si>
  <si>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</si>
  <si>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</si>
  <si>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</si>
  <si>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</si>
  <si>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</si>
  <si>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</si>
  <si>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</si>
  <si>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</si>
  <si>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</si>
  <si>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</si>
  <si>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</si>
  <si>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</si>
  <si>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</si>
  <si>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</si>
  <si>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</si>
  <si>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</si>
  <si>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</si>
  <si>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</si>
  <si>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</si>
  <si>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</si>
  <si>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</si>
  <si>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</si>
  <si>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</si>
  <si>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</si>
  <si>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</si>
  <si>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</si>
  <si>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</si>
  <si>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</si>
  <si>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</si>
  <si>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</si>
  <si>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</si>
  <si>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</si>
  <si>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</si>
  <si>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</si>
  <si>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</si>
  <si>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</si>
  <si>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</si>
  <si>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</si>
  <si>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</si>
  <si>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</si>
  <si>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</si>
  <si>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</si>
  <si>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</si>
  <si>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</si>
  <si>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</si>
  <si>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</si>
  <si>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</si>
  <si>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</si>
  <si>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</si>
  <si>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</si>
  <si>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</si>
  <si>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</si>
  <si>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</si>
  <si>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</si>
  <si>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</si>
  <si>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</si>
  <si>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</si>
  <si>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</si>
  <si>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</si>
  <si>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</si>
  <si>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</si>
  <si>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</si>
  <si>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</si>
  <si>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</si>
  <si>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</si>
  <si>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</si>
  <si>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</si>
  <si>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</si>
  <si>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</si>
  <si>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</si>
  <si>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</si>
  <si>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</si>
  <si>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</si>
  <si>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</si>
  <si>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</si>
  <si>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</si>
  <si>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</si>
  <si>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</si>
  <si>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</si>
  <si>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</si>
  <si>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</si>
  <si>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</si>
  <si>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</si>
  <si>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</si>
  <si>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</si>
  <si>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</si>
  <si>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</si>
  <si>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</si>
  <si>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</si>
  <si>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</si>
  <si>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</si>
  <si>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</si>
  <si>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</si>
  <si>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</si>
  <si>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</si>
  <si>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</si>
  <si>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</si>
  <si>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</si>
  <si>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</si>
  <si>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</si>
  <si>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</si>
  <si>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</si>
  <si>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</si>
  <si>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</si>
  <si>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</si>
  <si>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</si>
  <si>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</si>
  <si>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</si>
  <si>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</si>
  <si>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</si>
  <si>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</si>
  <si>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</si>
  <si>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</si>
  <si>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</si>
  <si>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</si>
  <si>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</si>
  <si>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</si>
  <si>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</si>
  <si>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</si>
  <si>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</si>
  <si>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</si>
  <si>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</si>
  <si>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</si>
  <si>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</si>
  <si>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</si>
  <si>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</si>
  <si>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</si>
  <si>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</si>
  <si>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</si>
  <si>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</si>
  <si>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</si>
  <si>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</si>
  <si>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</si>
  <si>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</si>
  <si>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</si>
  <si>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</si>
  <si>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</si>
  <si>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</si>
  <si>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</si>
  <si>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</si>
  <si>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</si>
  <si>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</si>
  <si>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</si>
  <si>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</si>
  <si>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</si>
  <si>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</si>
  <si>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</si>
  <si>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</si>
  <si>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</si>
  <si>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</si>
  <si>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</si>
  <si>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</si>
  <si>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</si>
  <si>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</si>
  <si>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</si>
  <si>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</si>
  <si>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</si>
  <si>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</si>
  <si>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</si>
  <si>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</si>
  <si>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</si>
  <si>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</si>
  <si>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</si>
  <si>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</si>
  <si>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</si>
  <si>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</si>
  <si>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</si>
  <si>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</si>
  <si>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</si>
  <si>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</si>
  <si>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</si>
  <si>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</si>
  <si>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</si>
  <si>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</si>
  <si>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</si>
  <si>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</si>
  <si>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</si>
  <si>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</si>
  <si>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</si>
  <si>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</si>
  <si>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</si>
  <si>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</si>
  <si>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</si>
  <si>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</si>
  <si>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</si>
  <si>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</si>
  <si>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</si>
  <si>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</si>
  <si>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</si>
  <si>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</si>
  <si>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</si>
  <si>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</si>
  <si>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</si>
  <si>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</si>
  <si>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</si>
  <si>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</si>
  <si>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</si>
  <si>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</si>
  <si>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</si>
  <si>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</si>
  <si>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</si>
  <si>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</si>
  <si>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</si>
  <si>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</si>
  <si>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</si>
  <si>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</si>
  <si>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</si>
  <si>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</si>
  <si>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</si>
  <si>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</si>
  <si>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</si>
  <si>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</si>
  <si>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</si>
  <si>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</si>
  <si>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</si>
  <si>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</si>
  <si>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</si>
  <si>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</si>
  <si>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</si>
  <si>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</si>
  <si>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</si>
  <si>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</si>
  <si>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</si>
  <si>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</si>
  <si>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</si>
  <si>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</si>
  <si>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</si>
  <si>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</si>
  <si>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</si>
  <si>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</si>
  <si>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</si>
  <si>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</si>
  <si>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</si>
  <si>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</si>
  <si>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</si>
  <si>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</si>
  <si>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</si>
  <si>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</si>
  <si>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</si>
  <si>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</si>
  <si>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</si>
  <si>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</si>
  <si>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</si>
  <si>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</si>
  <si>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</si>
  <si>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</si>
  <si>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</si>
  <si>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</si>
  <si>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</si>
  <si>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</si>
  <si>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</si>
  <si>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</si>
  <si>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</si>
  <si>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</si>
  <si>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</si>
  <si>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</si>
  <si>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</si>
  <si>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</si>
  <si>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</si>
  <si>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</si>
  <si>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</si>
  <si>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</si>
  <si>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</si>
  <si>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</si>
  <si>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</si>
  <si>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</si>
  <si>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</si>
  <si>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</si>
  <si>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</si>
  <si>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</si>
  <si>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</si>
  <si>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</si>
  <si>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</si>
  <si>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</si>
  <si>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</si>
  <si>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</si>
  <si>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</si>
  <si>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</si>
  <si>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</si>
  <si>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</si>
  <si>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</si>
  <si>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</si>
  <si>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</si>
  <si>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</si>
  <si>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</si>
  <si>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</si>
  <si>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</si>
  <si>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</si>
  <si>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</si>
  <si>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</si>
  <si>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</si>
  <si>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</si>
  <si>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</si>
  <si>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</si>
  <si>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</si>
  <si>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</si>
  <si>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</si>
  <si>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</si>
  <si>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</si>
  <si>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</si>
  <si>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</si>
  <si>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</si>
  <si>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</si>
  <si>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</si>
  <si>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</si>
  <si>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</si>
  <si>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</si>
  <si>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</si>
  <si>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</si>
  <si>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</si>
  <si>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</si>
  <si>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</si>
  <si>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</si>
  <si>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</si>
  <si>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</si>
  <si>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</si>
  <si>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</si>
  <si>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</si>
  <si>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</si>
  <si>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</si>
  <si>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</si>
  <si>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</si>
  <si>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</si>
  <si>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</si>
  <si>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</si>
  <si>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</si>
  <si>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</si>
  <si>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</si>
  <si>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</si>
  <si>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</si>
  <si>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</si>
  <si>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</si>
  <si>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</si>
  <si>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</si>
  <si>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</si>
  <si>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</si>
  <si>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</si>
  <si>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</si>
  <si>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</si>
  <si>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</si>
  <si>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</si>
  <si>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</si>
  <si>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</si>
  <si>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</si>
  <si>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</si>
  <si>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</si>
  <si>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</si>
  <si>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</si>
  <si>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</si>
  <si>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</si>
  <si>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</si>
  <si>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</si>
  <si>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</si>
  <si>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</si>
  <si>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</si>
  <si>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</si>
  <si>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</si>
  <si>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</si>
  <si>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</si>
  <si>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</si>
  <si>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</si>
  <si>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</si>
  <si>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</si>
  <si>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</si>
  <si>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</si>
  <si>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</si>
  <si>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</si>
  <si>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</si>
  <si>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</si>
  <si>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</si>
  <si>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</si>
  <si>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</si>
  <si>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</si>
  <si>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</si>
  <si>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</si>
  <si>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</si>
  <si>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</si>
  <si>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</si>
  <si>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</si>
  <si>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</si>
  <si>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</si>
  <si>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</si>
  <si>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</si>
  <si>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</si>
  <si>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</si>
  <si>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</si>
  <si>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</si>
  <si>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</si>
  <si>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</si>
  <si>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</si>
  <si>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</si>
  <si>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</si>
  <si>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</si>
  <si>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</si>
  <si>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</si>
  <si>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</si>
  <si>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</si>
  <si>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</si>
  <si>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</si>
  <si>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</si>
  <si>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</si>
  <si>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</si>
  <si>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</si>
  <si>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</si>
  <si>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</si>
  <si>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</si>
  <si>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</si>
  <si>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</si>
  <si>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</si>
  <si>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</si>
  <si>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</si>
  <si>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</si>
  <si>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</si>
  <si>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</si>
  <si>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</si>
  <si>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</si>
  <si>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</si>
  <si>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</si>
  <si>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</si>
  <si>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</si>
  <si>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</si>
  <si>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</si>
  <si>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</si>
  <si>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</si>
  <si>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</si>
  <si>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</si>
  <si>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</si>
  <si>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</si>
  <si>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</si>
  <si>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</si>
  <si>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</si>
  <si>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</si>
  <si>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</si>
  <si>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</si>
  <si>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</si>
  <si>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</si>
  <si>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</si>
  <si>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</si>
  <si>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</si>
  <si>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</si>
  <si>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</si>
  <si>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</si>
  <si>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</si>
  <si>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</si>
  <si>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</si>
  <si>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</si>
  <si>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</si>
  <si>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</si>
  <si>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</si>
  <si>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</si>
  <si>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</si>
  <si>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</si>
  <si>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</si>
  <si>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</si>
  <si>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</si>
  <si>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</si>
  <si>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</si>
  <si>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</si>
  <si>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</si>
  <si>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</si>
  <si>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</si>
  <si>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</si>
  <si>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</si>
  <si>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</si>
  <si>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</si>
  <si>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</si>
  <si>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</si>
  <si>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2599</t>
  </si>
  <si>
    <t>30806679</t>
  </si>
  <si>
    <t>АО "ГУ ЖКХ"</t>
  </si>
  <si>
    <t>5116000922</t>
  </si>
  <si>
    <t>695245001</t>
  </si>
  <si>
    <t>30335229</t>
  </si>
  <si>
    <t>770401001</t>
  </si>
  <si>
    <t>26375055</t>
  </si>
  <si>
    <t>АО "Кардымовский молочноконсервный комбинат"</t>
  </si>
  <si>
    <t>6708000520</t>
  </si>
  <si>
    <t>670801001</t>
  </si>
  <si>
    <t>26381508</t>
  </si>
  <si>
    <t>АО "Мосводоканал"</t>
  </si>
  <si>
    <t>7701984274</t>
  </si>
  <si>
    <t>770101001</t>
  </si>
  <si>
    <t>28426863</t>
  </si>
  <si>
    <t>АО "ОВРК"</t>
  </si>
  <si>
    <t>7702718564</t>
  </si>
  <si>
    <t>770901001</t>
  </si>
  <si>
    <t>26375074</t>
  </si>
  <si>
    <t>АО "Олакс-Катынь"</t>
  </si>
  <si>
    <t>6714024061</t>
  </si>
  <si>
    <t>671401001</t>
  </si>
  <si>
    <t>26321985</t>
  </si>
  <si>
    <t>АО "Пирамида"</t>
  </si>
  <si>
    <t>6731009850</t>
  </si>
  <si>
    <t>673101001</t>
  </si>
  <si>
    <t>26838066</t>
  </si>
  <si>
    <t>АО "РЭУ"</t>
  </si>
  <si>
    <t>7714783092</t>
  </si>
  <si>
    <t>26381270</t>
  </si>
  <si>
    <t>АО "Рославльский вагоноремонтный завод"</t>
  </si>
  <si>
    <t>6725012043</t>
  </si>
  <si>
    <t>672501001</t>
  </si>
  <si>
    <t>26375105</t>
  </si>
  <si>
    <t>АО "Смоленский ДОК"</t>
  </si>
  <si>
    <t>6729001349</t>
  </si>
  <si>
    <t>672901001</t>
  </si>
  <si>
    <t>26375106</t>
  </si>
  <si>
    <t>АО "Смоленский авиационный завод"</t>
  </si>
  <si>
    <t>6729001476</t>
  </si>
  <si>
    <t>672950001</t>
  </si>
  <si>
    <t>26322008</t>
  </si>
  <si>
    <t>АО "Смоленский завод "Кентавр"</t>
  </si>
  <si>
    <t>6731017674</t>
  </si>
  <si>
    <t>770601001</t>
  </si>
  <si>
    <t>21-11-2022 00:00:00</t>
  </si>
  <si>
    <t>26360922</t>
  </si>
  <si>
    <t>АО ''МЗАТЭ-2'' филиал г. Вязьма</t>
  </si>
  <si>
    <t>7701105580</t>
  </si>
  <si>
    <t>31078976</t>
  </si>
  <si>
    <t>Войсковая часть 7459</t>
  </si>
  <si>
    <t>6730018361</t>
  </si>
  <si>
    <t>673001001</t>
  </si>
  <si>
    <t>11-04-2018 00:00:00</t>
  </si>
  <si>
    <t>26359846</t>
  </si>
  <si>
    <t>Вяземский завод железобетонных шпал - филиал ОАО "БетЭлТранс"</t>
  </si>
  <si>
    <t>7708669867</t>
  </si>
  <si>
    <t>672202001</t>
  </si>
  <si>
    <t>26322014</t>
  </si>
  <si>
    <t>ГУП города Москвы "Литейно-прокатный завод" (производственный комплекс в г. Ярцево)</t>
  </si>
  <si>
    <t>7721261080</t>
  </si>
  <si>
    <t>772101001</t>
  </si>
  <si>
    <t>20-12-2020 00:00:00</t>
  </si>
  <si>
    <t>26359793</t>
  </si>
  <si>
    <t>ЗАО "Велижский леспромхоз"</t>
  </si>
  <si>
    <t>6701000810</t>
  </si>
  <si>
    <t>670101001</t>
  </si>
  <si>
    <t>26359854</t>
  </si>
  <si>
    <t>ЗАО "Гагаринконсервмолоко"</t>
  </si>
  <si>
    <t>6723000740</t>
  </si>
  <si>
    <t>672301001</t>
  </si>
  <si>
    <t>26832262</t>
  </si>
  <si>
    <t>ЗАО "Дикая орхидея"</t>
  </si>
  <si>
    <t>7707033765</t>
  </si>
  <si>
    <t>770701001</t>
  </si>
  <si>
    <t>31-12-2016 00:00:00</t>
  </si>
  <si>
    <t>26836317</t>
  </si>
  <si>
    <t>ЗАО "Классен-РУС"</t>
  </si>
  <si>
    <t>7710241807</t>
  </si>
  <si>
    <t>771001001</t>
  </si>
  <si>
    <t>27793031</t>
  </si>
  <si>
    <t>ЗАО "Оазис"</t>
  </si>
  <si>
    <t>6727008525</t>
  </si>
  <si>
    <t>672701001</t>
  </si>
  <si>
    <t>19-12-2017 00:00:00</t>
  </si>
  <si>
    <t>26359850</t>
  </si>
  <si>
    <t>ЗАО "Промстройматериалы"</t>
  </si>
  <si>
    <t>6722013024</t>
  </si>
  <si>
    <t>672201001</t>
  </si>
  <si>
    <t>18-05-2017 00:00:00</t>
  </si>
  <si>
    <t>26359890</t>
  </si>
  <si>
    <t>ЗАО "Смоленская чулочная фабрика"</t>
  </si>
  <si>
    <t>6731008327</t>
  </si>
  <si>
    <t>27554214</t>
  </si>
  <si>
    <t>ЗАО трест "Смоленскагропромстрой"</t>
  </si>
  <si>
    <t>6731020250</t>
  </si>
  <si>
    <t>30989498</t>
  </si>
  <si>
    <t>ИП Булгаков П.Л.</t>
  </si>
  <si>
    <t>771400718730</t>
  </si>
  <si>
    <t>02-10-2017 00:00:00</t>
  </si>
  <si>
    <t>21-12-2020 00:00:00</t>
  </si>
  <si>
    <t>27793093</t>
  </si>
  <si>
    <t>ИП Граков А.А.</t>
  </si>
  <si>
    <t>672700060828</t>
  </si>
  <si>
    <t>27792951</t>
  </si>
  <si>
    <t>ИП Давудов Т.Д.</t>
  </si>
  <si>
    <t>672700004439</t>
  </si>
  <si>
    <t>27792962</t>
  </si>
  <si>
    <t>ИП Мягков С.А.</t>
  </si>
  <si>
    <t>672700070086</t>
  </si>
  <si>
    <t>26359873</t>
  </si>
  <si>
    <t>ИП Оганов А.Г.</t>
  </si>
  <si>
    <t>672700044167</t>
  </si>
  <si>
    <t>19-04-2023 00:00:00</t>
  </si>
  <si>
    <t>28128716</t>
  </si>
  <si>
    <t>ИП Рыбникова Н.С.</t>
  </si>
  <si>
    <t>672700237088</t>
  </si>
  <si>
    <t>09-01-2022 00:00:00</t>
  </si>
  <si>
    <t>27793105</t>
  </si>
  <si>
    <t>ИП Семенов И.Г.</t>
  </si>
  <si>
    <t>672700043999</t>
  </si>
  <si>
    <t>27793216</t>
  </si>
  <si>
    <t>ИП Семенова С.В.</t>
  </si>
  <si>
    <t>672701475737</t>
  </si>
  <si>
    <t>28799346</t>
  </si>
  <si>
    <t>ИП Сусенков В.В.</t>
  </si>
  <si>
    <t>671402480102</t>
  </si>
  <si>
    <t>26359837</t>
  </si>
  <si>
    <t>МБОУ "Всходская СОШ имени М.В. Исаковского"</t>
  </si>
  <si>
    <t>6717002362</t>
  </si>
  <si>
    <t>671701001</t>
  </si>
  <si>
    <t>26359836</t>
  </si>
  <si>
    <t>МБОУ "Знаменская СОШ"</t>
  </si>
  <si>
    <t>6717002355</t>
  </si>
  <si>
    <t>26359801</t>
  </si>
  <si>
    <t>МБОУ Пржевальская СШ Демидовского района</t>
  </si>
  <si>
    <t>6703003172</t>
  </si>
  <si>
    <t>670301001</t>
  </si>
  <si>
    <t>МИНИСТЕРСТВО ЖИЛИЩНО-КОММУНАЛЬНОГО ХОЗЯЙСТВА,ЭНЕРГЕТИКИ И ТАРИФНОЙ ПОЛИТИКИ СМОЛЕНСКОЙ ОБЛАСТИ</t>
  </si>
  <si>
    <t>6730029638</t>
  </si>
  <si>
    <t>26653795</t>
  </si>
  <si>
    <t>МКП КХ "Голынки"</t>
  </si>
  <si>
    <t>6713009286</t>
  </si>
  <si>
    <t>671301001</t>
  </si>
  <si>
    <t>26375064</t>
  </si>
  <si>
    <t>ММПКХ "Понизовское"</t>
  </si>
  <si>
    <t>6713000195</t>
  </si>
  <si>
    <t>26381239</t>
  </si>
  <si>
    <t>ММУП "Коммунальник"</t>
  </si>
  <si>
    <t>6710004018</t>
  </si>
  <si>
    <t>671001001</t>
  </si>
  <si>
    <t>13-03-2017 00:00:00</t>
  </si>
  <si>
    <t>26359849</t>
  </si>
  <si>
    <t>МОУ "Семлевская средняя школа №1"</t>
  </si>
  <si>
    <t>6722012398</t>
  </si>
  <si>
    <t>672001001</t>
  </si>
  <si>
    <t>26447484</t>
  </si>
  <si>
    <t>МУП "Автоколонна-1308"</t>
  </si>
  <si>
    <t>6731010559</t>
  </si>
  <si>
    <t>30948565</t>
  </si>
  <si>
    <t>МУП "Водоканал" Ельнинского городского поселения Ельнинского района Смоленской области</t>
  </si>
  <si>
    <t>6725031462</t>
  </si>
  <si>
    <t>26651857</t>
  </si>
  <si>
    <t>МУП "Горводоканал"</t>
  </si>
  <si>
    <t>6727016149</t>
  </si>
  <si>
    <t>27572198</t>
  </si>
  <si>
    <t>МУП "Жилкомсервис"</t>
  </si>
  <si>
    <t>6712009692</t>
  </si>
  <si>
    <t>671201001</t>
  </si>
  <si>
    <t>26375084</t>
  </si>
  <si>
    <t>МУП "Игоревское коммунальное хозяйство"</t>
  </si>
  <si>
    <t>6719004157</t>
  </si>
  <si>
    <t>671901001</t>
  </si>
  <si>
    <t>26804289</t>
  </si>
  <si>
    <t>МУП "Источник"</t>
  </si>
  <si>
    <t>6712009484</t>
  </si>
  <si>
    <t>31357096</t>
  </si>
  <si>
    <t>МУП "Катынь"</t>
  </si>
  <si>
    <t>6714049612</t>
  </si>
  <si>
    <t>31471582</t>
  </si>
  <si>
    <t>МУП "Козино"</t>
  </si>
  <si>
    <t>6714050745</t>
  </si>
  <si>
    <t>671140100</t>
  </si>
  <si>
    <t>01-01-2021 00:00:00</t>
  </si>
  <si>
    <t>26375091</t>
  </si>
  <si>
    <t>МУП "Комбинат коммунальных предприятий" МО "город Десногорск"</t>
  </si>
  <si>
    <t>6724002162</t>
  </si>
  <si>
    <t>672401001</t>
  </si>
  <si>
    <t>26359796</t>
  </si>
  <si>
    <t>МУП "Коммунальник"</t>
  </si>
  <si>
    <t>6701005400</t>
  </si>
  <si>
    <t>26375046</t>
  </si>
  <si>
    <t>6701005488</t>
  </si>
  <si>
    <t>26375047</t>
  </si>
  <si>
    <t>МУП "Коммунальщик"</t>
  </si>
  <si>
    <t>6702002521</t>
  </si>
  <si>
    <t>670201001</t>
  </si>
  <si>
    <t>26375054</t>
  </si>
  <si>
    <t>6707003110</t>
  </si>
  <si>
    <t>670701001</t>
  </si>
  <si>
    <t>26375059</t>
  </si>
  <si>
    <t>6709004052</t>
  </si>
  <si>
    <t>670901001</t>
  </si>
  <si>
    <t>26375083</t>
  </si>
  <si>
    <t>6719004140</t>
  </si>
  <si>
    <t>26375087</t>
  </si>
  <si>
    <t>6720003292</t>
  </si>
  <si>
    <t>26450466</t>
  </si>
  <si>
    <t>МУП "Коммунресурс"</t>
  </si>
  <si>
    <t>6701005745</t>
  </si>
  <si>
    <t>31657365</t>
  </si>
  <si>
    <t>МУП "Кощинское"</t>
  </si>
  <si>
    <t>6714053337</t>
  </si>
  <si>
    <t>30955537</t>
  </si>
  <si>
    <t>МУП "МКС" Администрации муниципального образования "Монастырщинский район"</t>
  </si>
  <si>
    <t>6725031448</t>
  </si>
  <si>
    <t>31357084</t>
  </si>
  <si>
    <t>МУП "Печерские коммунальные системы"</t>
  </si>
  <si>
    <t>6714049429</t>
  </si>
  <si>
    <t>01-10-2019 00:00:00</t>
  </si>
  <si>
    <t>26375065</t>
  </si>
  <si>
    <t>МУП "Руднятеплоэнерго"</t>
  </si>
  <si>
    <t>6713006253</t>
  </si>
  <si>
    <t>26359886</t>
  </si>
  <si>
    <t>МУП "Смоленсктеплосеть"</t>
  </si>
  <si>
    <t>6730020716</t>
  </si>
  <si>
    <t>31462937</t>
  </si>
  <si>
    <t>МУП "Сычевское управление ЖКХ"</t>
  </si>
  <si>
    <t>6722035839</t>
  </si>
  <si>
    <t>30933754</t>
  </si>
  <si>
    <t>МУП "ТЭР" Кардымовского района</t>
  </si>
  <si>
    <t>6727028610</t>
  </si>
  <si>
    <t>01-07-2017 00:00:00</t>
  </si>
  <si>
    <t>31474407</t>
  </si>
  <si>
    <t>МУП "Талашкино"</t>
  </si>
  <si>
    <t>6714051347</t>
  </si>
  <si>
    <t>30869683</t>
  </si>
  <si>
    <t>МУП "Теплоснаб"</t>
  </si>
  <si>
    <t>6732118629</t>
  </si>
  <si>
    <t>673201001</t>
  </si>
  <si>
    <t>01-11-2016 00:00:00</t>
  </si>
  <si>
    <t>26381235</t>
  </si>
  <si>
    <t>МУП "УК "Жилищник"</t>
  </si>
  <si>
    <t>6708005455</t>
  </si>
  <si>
    <t>26446061</t>
  </si>
  <si>
    <t>МУП "Управление ЖКХ и С"</t>
  </si>
  <si>
    <t>6723009863</t>
  </si>
  <si>
    <t>26446403</t>
  </si>
  <si>
    <t>МУП "Управление коммунального хозяйства"</t>
  </si>
  <si>
    <t>6705004125</t>
  </si>
  <si>
    <t>670501001</t>
  </si>
  <si>
    <t>26375085</t>
  </si>
  <si>
    <t>МУП "Шумячское РПО КХ"</t>
  </si>
  <si>
    <t>6720000277</t>
  </si>
  <si>
    <t>26375048</t>
  </si>
  <si>
    <t>МУП "Янтарь"</t>
  </si>
  <si>
    <t>6703004472</t>
  </si>
  <si>
    <t>28830507</t>
  </si>
  <si>
    <t>МУП ЖКХ "Надежда"</t>
  </si>
  <si>
    <t>6714035433</t>
  </si>
  <si>
    <t>26382747</t>
  </si>
  <si>
    <t>МУП ЖРЭП пос. Хиславичи</t>
  </si>
  <si>
    <t>6718004482</t>
  </si>
  <si>
    <t>671801001</t>
  </si>
  <si>
    <t>26375067</t>
  </si>
  <si>
    <t>МУП КХ "Казимирово"</t>
  </si>
  <si>
    <t>6713007017</t>
  </si>
  <si>
    <t>26446423</t>
  </si>
  <si>
    <t>МУП КХ "Смолиговка"</t>
  </si>
  <si>
    <t>6713008934</t>
  </si>
  <si>
    <t>26375066</t>
  </si>
  <si>
    <t>МУП КХ "Чистик"</t>
  </si>
  <si>
    <t>6713006503</t>
  </si>
  <si>
    <t>26382739</t>
  </si>
  <si>
    <t>МУП службы "Заказчик" по ЖКУ</t>
  </si>
  <si>
    <t>6703003398</t>
  </si>
  <si>
    <t>26375063</t>
  </si>
  <si>
    <t>МУУП "Прудковский ЖЭУ"</t>
  </si>
  <si>
    <t>6712007938</t>
  </si>
  <si>
    <t>01-10-2021 00:00:00</t>
  </si>
  <si>
    <t>26381241</t>
  </si>
  <si>
    <t>МУУП Редчинский ЖЭУ</t>
  </si>
  <si>
    <t>6712007913</t>
  </si>
  <si>
    <t>26375075</t>
  </si>
  <si>
    <t>МУЭП "Корохоткинское"</t>
  </si>
  <si>
    <t>6714026750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</si>
  <si>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</si>
  <si>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</si>
  <si>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</si>
  <si>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</si>
  <si>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26359865</t>
  </si>
  <si>
    <t>ОАО "Авангард"</t>
  </si>
  <si>
    <t>6726504312</t>
  </si>
  <si>
    <t>672601001</t>
  </si>
  <si>
    <t>26321979</t>
  </si>
  <si>
    <t>ОАО "Айсберг"</t>
  </si>
  <si>
    <t>6730008003</t>
  </si>
  <si>
    <t>11-05-2018 00:00:00</t>
  </si>
  <si>
    <t>26359794</t>
  </si>
  <si>
    <t>ОАО "Велижлен"</t>
  </si>
  <si>
    <t>6701000472</t>
  </si>
  <si>
    <t>26359847</t>
  </si>
  <si>
    <t>ОАО "Вяземский машиностроительный завод"</t>
  </si>
  <si>
    <t>6722003019</t>
  </si>
  <si>
    <t>26359853</t>
  </si>
  <si>
    <t>ОАО "Гагаринский хлебозавод"</t>
  </si>
  <si>
    <t>6723000613</t>
  </si>
  <si>
    <t>26517094</t>
  </si>
  <si>
    <t>ОАО "Дорожное эксплуатационное предприятие №3"</t>
  </si>
  <si>
    <t>6727020917</t>
  </si>
  <si>
    <t>29-12-2022 00:00:00</t>
  </si>
  <si>
    <t>26447412</t>
  </si>
  <si>
    <t>ОАО "ЗАВОД КДМ"</t>
  </si>
  <si>
    <t>6731037381</t>
  </si>
  <si>
    <t>31-12-2017 00:00:00</t>
  </si>
  <si>
    <t>26359844</t>
  </si>
  <si>
    <t>ОАО "Завод ЖБИ"</t>
  </si>
  <si>
    <t>6722000040</t>
  </si>
  <si>
    <t>26359845</t>
  </si>
  <si>
    <t>ОАО "Завод сборных конструкций и строительных деталей"</t>
  </si>
  <si>
    <t>6722024040</t>
  </si>
  <si>
    <t>01-01-2017 00:00:00</t>
  </si>
  <si>
    <t>26381258</t>
  </si>
  <si>
    <t>ОАО "Игоревский деревообрабатывающий комбинат"</t>
  </si>
  <si>
    <t>6719003058</t>
  </si>
  <si>
    <t>10-04-2017 00:00:00</t>
  </si>
  <si>
    <t>26375108</t>
  </si>
  <si>
    <t>ОАО "Ремонтно-эксплуатационное управление" по месту нахождения обособленного подразделения "Смоленский ХРУ"</t>
  </si>
  <si>
    <t>771401001</t>
  </si>
  <si>
    <t>01-11-2011 00:00:00</t>
  </si>
  <si>
    <t>26381276</t>
  </si>
  <si>
    <t>ОАО "Сафоновомясопродукт"</t>
  </si>
  <si>
    <t>6726001213</t>
  </si>
  <si>
    <t>26446474</t>
  </si>
  <si>
    <t>ОАО "Смоленскоблгаз"</t>
  </si>
  <si>
    <t>6731011930</t>
  </si>
  <si>
    <t>673110100</t>
  </si>
  <si>
    <t>26321981</t>
  </si>
  <si>
    <t>ОАО НПП "Техноприбор"</t>
  </si>
  <si>
    <t>6730003580</t>
  </si>
  <si>
    <t>26359885</t>
  </si>
  <si>
    <t>ОГБУ "Хозяйственное управление Администрации Смоленской области"</t>
  </si>
  <si>
    <t>6730011743</t>
  </si>
  <si>
    <t>26359800</t>
  </si>
  <si>
    <t>ОГБУЗ "Демидовская ЦРБ"</t>
  </si>
  <si>
    <t>6703000887</t>
  </si>
  <si>
    <t>28266261</t>
  </si>
  <si>
    <t>ОГУЭПП "Смоленскоблкоммунэнерго"</t>
  </si>
  <si>
    <t>6731000014</t>
  </si>
  <si>
    <t>26359888</t>
  </si>
  <si>
    <t>ООО "Агрокорм"</t>
  </si>
  <si>
    <t>6730039019</t>
  </si>
  <si>
    <t>25-05-2022 00:00:00</t>
  </si>
  <si>
    <t>26447615</t>
  </si>
  <si>
    <t>ООО "АлМет групп"</t>
  </si>
  <si>
    <t>6714026372</t>
  </si>
  <si>
    <t>04-03-2024 00:00:00</t>
  </si>
  <si>
    <t>31444331</t>
  </si>
  <si>
    <t>ООО "АтомТеплоЭлектроСеть"</t>
  </si>
  <si>
    <t>7705923730</t>
  </si>
  <si>
    <t>672543002</t>
  </si>
  <si>
    <t>28873847</t>
  </si>
  <si>
    <t>ООО "ВихраВодоКанал"</t>
  </si>
  <si>
    <t>6712101176</t>
  </si>
  <si>
    <t>22-10-2020 00:00:00</t>
  </si>
  <si>
    <t>31479744</t>
  </si>
  <si>
    <t>ООО "Гагаринское ЖЭУ"</t>
  </si>
  <si>
    <t>6723021050</t>
  </si>
  <si>
    <t>30377001</t>
  </si>
  <si>
    <t>ООО "Газтеплосервис"</t>
  </si>
  <si>
    <t>6732060305</t>
  </si>
  <si>
    <t>26375060</t>
  </si>
  <si>
    <t>ООО "Гарант"</t>
  </si>
  <si>
    <t>6709005440</t>
  </si>
  <si>
    <t>26375114</t>
  </si>
  <si>
    <t>ООО "Гнездово"</t>
  </si>
  <si>
    <t>6731053369</t>
  </si>
  <si>
    <t>26375104</t>
  </si>
  <si>
    <t>ООО "Горводоканал"</t>
  </si>
  <si>
    <t>6727019397</t>
  </si>
  <si>
    <t>14-05-2018 00:00:00</t>
  </si>
  <si>
    <t>28128739</t>
  </si>
  <si>
    <t>ООО "Городок"</t>
  </si>
  <si>
    <t>6727014102</t>
  </si>
  <si>
    <t>28976029</t>
  </si>
  <si>
    <t>ООО "Городские инженерные сети"</t>
  </si>
  <si>
    <t>6730007352</t>
  </si>
  <si>
    <t>26375110</t>
  </si>
  <si>
    <t>ООО "Дева"</t>
  </si>
  <si>
    <t>6730026411</t>
  </si>
  <si>
    <t>27792237</t>
  </si>
  <si>
    <t>ООО "Дивинка"</t>
  </si>
  <si>
    <t>6712009090</t>
  </si>
  <si>
    <t>26836322</t>
  </si>
  <si>
    <t>ООО "Динамик"</t>
  </si>
  <si>
    <t>6723023096</t>
  </si>
  <si>
    <t>27554141</t>
  </si>
  <si>
    <t>ООО "Домино"</t>
  </si>
  <si>
    <t>6730033828</t>
  </si>
  <si>
    <t>28497180</t>
  </si>
  <si>
    <t>ООО "Дорогобужская ТЭЦ"</t>
  </si>
  <si>
    <t>6726018979</t>
  </si>
  <si>
    <t>27792202</t>
  </si>
  <si>
    <t>ООО "Жилищник"</t>
  </si>
  <si>
    <t>6723023145</t>
  </si>
  <si>
    <t>30901756</t>
  </si>
  <si>
    <t>ООО "Игоревский деревообрабатывающий комбинат"</t>
  </si>
  <si>
    <t>6726019740</t>
  </si>
  <si>
    <t>31254108</t>
  </si>
  <si>
    <t>ООО "Игоревский завод древесностружечных плит"</t>
  </si>
  <si>
    <t>6726024147</t>
  </si>
  <si>
    <t>01-01-2019 00:00:00</t>
  </si>
  <si>
    <t>31239833</t>
  </si>
  <si>
    <t>ООО "Исток"</t>
  </si>
  <si>
    <t>6714047005</t>
  </si>
  <si>
    <t>28814572</t>
  </si>
  <si>
    <t>ООО "КардымовоТеплоСети"</t>
  </si>
  <si>
    <t>6727050608</t>
  </si>
  <si>
    <t>30858787</t>
  </si>
  <si>
    <t>ООО "Каскад"</t>
  </si>
  <si>
    <t>6714045463</t>
  </si>
  <si>
    <t>30-06-2023 00:00:00</t>
  </si>
  <si>
    <t>27819154</t>
  </si>
  <si>
    <t>ООО "Коммун-Сервис"</t>
  </si>
  <si>
    <t>6701005689</t>
  </si>
  <si>
    <t>14-08-2023 00:00:00</t>
  </si>
  <si>
    <t>26375079</t>
  </si>
  <si>
    <t>ООО "Коммунальное хозяйство"</t>
  </si>
  <si>
    <t>6716002867</t>
  </si>
  <si>
    <t>671601001</t>
  </si>
  <si>
    <t>28976019</t>
  </si>
  <si>
    <t>ООО "Коммунальные системы "Богородицкое"</t>
  </si>
  <si>
    <t>6714033242</t>
  </si>
  <si>
    <t>02-02-2021 00:00:00</t>
  </si>
  <si>
    <t>26446431</t>
  </si>
  <si>
    <t>ООО "Коммунальные системы "Гнездово"</t>
  </si>
  <si>
    <t>6714028387</t>
  </si>
  <si>
    <t>26359827</t>
  </si>
  <si>
    <t>ООО "Коммунальные системы "Катынь"</t>
  </si>
  <si>
    <t>6714030435</t>
  </si>
  <si>
    <t>27-01-2023 00:00:00</t>
  </si>
  <si>
    <t>26375076</t>
  </si>
  <si>
    <t>ООО "Коммунальные системы "Козинское"</t>
  </si>
  <si>
    <t>6714028309</t>
  </si>
  <si>
    <t>27-10-2021 00:00:00</t>
  </si>
  <si>
    <t>26375077</t>
  </si>
  <si>
    <t>ООО "Коммунальные системы "Кощино"</t>
  </si>
  <si>
    <t>6714028323</t>
  </si>
  <si>
    <t>26445810</t>
  </si>
  <si>
    <t>ООО "Коммунальные системы "Пригорское"</t>
  </si>
  <si>
    <t>6714028370</t>
  </si>
  <si>
    <t>31250398</t>
  </si>
  <si>
    <t>ООО "Коммунальные системы"</t>
  </si>
  <si>
    <t>6732158935</t>
  </si>
  <si>
    <t>26359823</t>
  </si>
  <si>
    <t>ООО "Коммунальные системы" Жуково"</t>
  </si>
  <si>
    <t>6714028355</t>
  </si>
  <si>
    <t>26359814</t>
  </si>
  <si>
    <t>ООО "Коммунальщик"</t>
  </si>
  <si>
    <t>6712008603</t>
  </si>
  <si>
    <t>26359835</t>
  </si>
  <si>
    <t>6716002747</t>
  </si>
  <si>
    <t>28063768</t>
  </si>
  <si>
    <t>ООО "Коммунальщик-Талашкино"</t>
  </si>
  <si>
    <t>6714033482</t>
  </si>
  <si>
    <t>26445800</t>
  </si>
  <si>
    <t>ООО "Коммунсервис"</t>
  </si>
  <si>
    <t>6701005625</t>
  </si>
  <si>
    <t>17-08-2017 00:00:00</t>
  </si>
  <si>
    <t>26804319</t>
  </si>
  <si>
    <t>ООО "Маяк"</t>
  </si>
  <si>
    <t>6723018956</t>
  </si>
  <si>
    <t>26381266</t>
  </si>
  <si>
    <t>ООО "Никл"</t>
  </si>
  <si>
    <t>6723009969</t>
  </si>
  <si>
    <t>26559848</t>
  </si>
  <si>
    <t>ООО "Оптимальная тепловая энергетика"</t>
  </si>
  <si>
    <t>6731078902</t>
  </si>
  <si>
    <t>27792989</t>
  </si>
  <si>
    <t>ООО "Осень"</t>
  </si>
  <si>
    <t>6727000597</t>
  </si>
  <si>
    <t>26375102</t>
  </si>
  <si>
    <t>ООО "Партнер"</t>
  </si>
  <si>
    <t>6726012092</t>
  </si>
  <si>
    <t>26375069</t>
  </si>
  <si>
    <t>ООО "Печерское"</t>
  </si>
  <si>
    <t>6730065700</t>
  </si>
  <si>
    <t>31-01-2023 00:00:00</t>
  </si>
  <si>
    <t>26517392</t>
  </si>
  <si>
    <t>ООО "Промконсервы"</t>
  </si>
  <si>
    <t>7728276053</t>
  </si>
  <si>
    <t>28422508</t>
  </si>
  <si>
    <t>ООО "Радуга"</t>
  </si>
  <si>
    <t>6712009029</t>
  </si>
  <si>
    <t>31518963</t>
  </si>
  <si>
    <t>ООО "Ремонтно-строительная компания"</t>
  </si>
  <si>
    <t>6732135110</t>
  </si>
  <si>
    <t>27865753</t>
  </si>
  <si>
    <t>ООО "Ремонтное эксплуатационное предприятие"</t>
  </si>
  <si>
    <t>6726011050</t>
  </si>
  <si>
    <t>27792940</t>
  </si>
  <si>
    <t>ООО "Ресурс"</t>
  </si>
  <si>
    <t>6713012384</t>
  </si>
  <si>
    <t>26-02-2021 00:00:00</t>
  </si>
  <si>
    <t>31730440</t>
  </si>
  <si>
    <t>ООО "СТК" Энергосервис"</t>
  </si>
  <si>
    <t>6732176290</t>
  </si>
  <si>
    <t>31239827</t>
  </si>
  <si>
    <t>ООО "СТРОЙ инвест"</t>
  </si>
  <si>
    <t>6732075340</t>
  </si>
  <si>
    <t>26447429</t>
  </si>
  <si>
    <t>ООО "Санаторий имени Пржевальского"</t>
  </si>
  <si>
    <t>6713010041</t>
  </si>
  <si>
    <t>26446443</t>
  </si>
  <si>
    <t>ООО "Санаторий-профилакторий "Кристалл"</t>
  </si>
  <si>
    <t>6714021857</t>
  </si>
  <si>
    <t>31309379</t>
  </si>
  <si>
    <t>ООО "СмолАТП"</t>
  </si>
  <si>
    <t>6732130048</t>
  </si>
  <si>
    <t>30373599</t>
  </si>
  <si>
    <t>ООО "Смоленская биоэнергетическая компания"</t>
  </si>
  <si>
    <t>6732063095</t>
  </si>
  <si>
    <t>27579601</t>
  </si>
  <si>
    <t>ООО "Смоленская теплосетевая компания"</t>
  </si>
  <si>
    <t>6732025501</t>
  </si>
  <si>
    <t>15-12-2022 00:00:00</t>
  </si>
  <si>
    <t>26446466</t>
  </si>
  <si>
    <t>27662619</t>
  </si>
  <si>
    <t>ООО "Смоленсктепло"</t>
  </si>
  <si>
    <t>6725017309</t>
  </si>
  <si>
    <t>30-01-2018 00:00:00</t>
  </si>
  <si>
    <t>27554380</t>
  </si>
  <si>
    <t>ООО "Стекло"</t>
  </si>
  <si>
    <t>6730047860</t>
  </si>
  <si>
    <t>673511355</t>
  </si>
  <si>
    <t>26445778</t>
  </si>
  <si>
    <t>ООО "Стимул"</t>
  </si>
  <si>
    <t>6722021152</t>
  </si>
  <si>
    <t>26446038</t>
  </si>
  <si>
    <t>ООО "Стодолищенский ЖЭУ"</t>
  </si>
  <si>
    <t>6712009050</t>
  </si>
  <si>
    <t>28456582</t>
  </si>
  <si>
    <t>ООО "Стройизоляция"</t>
  </si>
  <si>
    <t>6723008997</t>
  </si>
  <si>
    <t>20-09-2016 00:00:00</t>
  </si>
  <si>
    <t>26359831</t>
  </si>
  <si>
    <t>ООО "Сычевский электродный завод"</t>
  </si>
  <si>
    <t>6715003635</t>
  </si>
  <si>
    <t>671501001</t>
  </si>
  <si>
    <t>28038667</t>
  </si>
  <si>
    <t>ООО "Сычевское коммунальное предприятие"</t>
  </si>
  <si>
    <t>6722027732</t>
  </si>
  <si>
    <t>29-12-2021 00:00:00</t>
  </si>
  <si>
    <t>31368700</t>
  </si>
  <si>
    <t>ООО "ТМК-Ярцевский метзавод"</t>
  </si>
  <si>
    <t>6623122216</t>
  </si>
  <si>
    <t>31239821</t>
  </si>
  <si>
    <t>ООО "Тепло людям. Велиж"</t>
  </si>
  <si>
    <t>6732163237</t>
  </si>
  <si>
    <t>01-10-2018 00:00:00</t>
  </si>
  <si>
    <t>31357079</t>
  </si>
  <si>
    <t>ООО "Тепло людям. Смоленск"</t>
  </si>
  <si>
    <t>6732181028</t>
  </si>
  <si>
    <t>27574195</t>
  </si>
  <si>
    <t>ООО "ТеплоЭнергетическое предприятие"</t>
  </si>
  <si>
    <t>6722024516</t>
  </si>
  <si>
    <t>27792180</t>
  </si>
  <si>
    <t>ООО "Теплосервис"</t>
  </si>
  <si>
    <t>6722027676</t>
  </si>
  <si>
    <t>28128668</t>
  </si>
  <si>
    <t>ООО "Теплострой-Сервис+"</t>
  </si>
  <si>
    <t>7727785996</t>
  </si>
  <si>
    <t>772701001</t>
  </si>
  <si>
    <t>31401306</t>
  </si>
  <si>
    <t>ООО "Теплоэнергосервис"</t>
  </si>
  <si>
    <t>6732162184</t>
  </si>
  <si>
    <t>31397385</t>
  </si>
  <si>
    <t>ООО "Технострой""</t>
  </si>
  <si>
    <t>6732139280</t>
  </si>
  <si>
    <t>02-10-2019 00:00:00</t>
  </si>
  <si>
    <t>26359876</t>
  </si>
  <si>
    <t>ООО "Транзит- С"</t>
  </si>
  <si>
    <t>6729001268</t>
  </si>
  <si>
    <t>31544308</t>
  </si>
  <si>
    <t>ООО "Транзит-С"</t>
  </si>
  <si>
    <t>6729017902</t>
  </si>
  <si>
    <t>28149990</t>
  </si>
  <si>
    <t>ООО "УК "Теплый Дом"</t>
  </si>
  <si>
    <t>6714033299</t>
  </si>
  <si>
    <t>26381279</t>
  </si>
  <si>
    <t>ООО "Универсал"</t>
  </si>
  <si>
    <t>6726011557</t>
  </si>
  <si>
    <t>19-01-2023 00:00:00</t>
  </si>
  <si>
    <t>26447623</t>
  </si>
  <si>
    <t>ООО "Управляющая компания"</t>
  </si>
  <si>
    <t>6731058705</t>
  </si>
  <si>
    <t>26375111</t>
  </si>
  <si>
    <t>ООО "Фабрика "Шарм"</t>
  </si>
  <si>
    <t>6730061529</t>
  </si>
  <si>
    <t>26359856</t>
  </si>
  <si>
    <t>ООО "Факел"</t>
  </si>
  <si>
    <t>6723005202</t>
  </si>
  <si>
    <t>26359868</t>
  </si>
  <si>
    <t>ООО "Фирма "Тепло"</t>
  </si>
  <si>
    <t>6726005761</t>
  </si>
  <si>
    <t>17-12-2020 00:00:00</t>
  </si>
  <si>
    <t>26525453</t>
  </si>
  <si>
    <t>ООО "Электро-Сетевая Компания "СИТИ"</t>
  </si>
  <si>
    <t>7730587063</t>
  </si>
  <si>
    <t>773001001</t>
  </si>
  <si>
    <t>28454156</t>
  </si>
  <si>
    <t>ООО "Энергетическая компания №1"</t>
  </si>
  <si>
    <t>6732053869</t>
  </si>
  <si>
    <t>28058659</t>
  </si>
  <si>
    <t>ООО "Энергоинвест"</t>
  </si>
  <si>
    <t>6732035997</t>
  </si>
  <si>
    <t>26381282</t>
  </si>
  <si>
    <t>ООО "Ярцевский хлопчатобумажный комбинат"</t>
  </si>
  <si>
    <t>6727014889</t>
  </si>
  <si>
    <t>31391614</t>
  </si>
  <si>
    <t>ООО УК "Жилсервис плюс"</t>
  </si>
  <si>
    <t>6726023753</t>
  </si>
  <si>
    <t>01-01-2020 00:00:00</t>
  </si>
  <si>
    <t>26359870</t>
  </si>
  <si>
    <t>ООО Управляющая компания "СЭЗ-Сервис"</t>
  </si>
  <si>
    <t>6726011170</t>
  </si>
  <si>
    <t>26381227</t>
  </si>
  <si>
    <t>ПАО "Дорогобуж"</t>
  </si>
  <si>
    <t>6704000505</t>
  </si>
  <si>
    <t>670401001</t>
  </si>
  <si>
    <t>26652138</t>
  </si>
  <si>
    <t>ПАО "Ростелеком"</t>
  </si>
  <si>
    <t>7707049388</t>
  </si>
  <si>
    <t>673243001</t>
  </si>
  <si>
    <t>28043590</t>
  </si>
  <si>
    <t>Ремонтное локомотивное депо Смоленск Московской дирекции по ремонту тягового подвижного состава структурного подразделения Дирекции по ремонту тягового подвижного состава - филиала ОАО "РЖД"</t>
  </si>
  <si>
    <t>672502001</t>
  </si>
  <si>
    <t>26517025</t>
  </si>
  <si>
    <t>СОГБУ "Жуковский психоневрологический интернат с обособленным спецотделением"</t>
  </si>
  <si>
    <t>6714005580</t>
  </si>
  <si>
    <t>28049264</t>
  </si>
  <si>
    <t>СОГБУ "Руднянский психоневрологический интернат"</t>
  </si>
  <si>
    <t>6713000597</t>
  </si>
  <si>
    <t>26375073</t>
  </si>
  <si>
    <t>СПК "Пригорское"</t>
  </si>
  <si>
    <t>6714023029</t>
  </si>
  <si>
    <t>26359857</t>
  </si>
  <si>
    <t>СПКХ колхоз-племзавод "Радищево"</t>
  </si>
  <si>
    <t>6723009292</t>
  </si>
  <si>
    <t>26449407</t>
  </si>
  <si>
    <t>Свечинский районный телекоммуникационный узел (РТУ) Кировского филиала ОАО "Волгателеком"</t>
  </si>
  <si>
    <t>5260901817</t>
  </si>
  <si>
    <t>432832002</t>
  </si>
  <si>
    <t>24-06-2011 00:00:00</t>
  </si>
  <si>
    <t>26446457</t>
  </si>
  <si>
    <t>Смоленская КЭЧ МВО</t>
  </si>
  <si>
    <t>6730016861</t>
  </si>
  <si>
    <t>26381526</t>
  </si>
  <si>
    <t>Смоленская дистанция гражданских сооружений Московской дирекции по эксплуатации зданий и сооружений - структурного подразделения Московской железнй дороги - филиала ОАО "РЖД"</t>
  </si>
  <si>
    <t>770845051</t>
  </si>
  <si>
    <t>31090849</t>
  </si>
  <si>
    <t>ФГБУ "ЦЖКУ по ЗВО" МО РФ жилищно-эксплуатационный (коммунальный) отдел №1 г. Смоленск</t>
  </si>
  <si>
    <t>7729314745</t>
  </si>
  <si>
    <t>28148999</t>
  </si>
  <si>
    <t>ФГКУ  "Логистический центр № 62"</t>
  </si>
  <si>
    <t>6729018350</t>
  </si>
  <si>
    <t>26517394</t>
  </si>
  <si>
    <t>ФГУП "РТРС" филиал "Смоленский ОРТПЦ"</t>
  </si>
  <si>
    <t>7717127211</t>
  </si>
  <si>
    <t>673002001</t>
  </si>
  <si>
    <t>28063729</t>
  </si>
  <si>
    <t>ФГУП СПО "Аналитприбор"</t>
  </si>
  <si>
    <t>6731002766</t>
  </si>
  <si>
    <t>26375097</t>
  </si>
  <si>
    <t>ФКУ ИК-1 УФСИН России по Смоленской области</t>
  </si>
  <si>
    <t>6726007494</t>
  </si>
  <si>
    <t>09-02-2022 00:00:00</t>
  </si>
  <si>
    <t>26375100</t>
  </si>
  <si>
    <t>ФКУ ИК-2 УФСИН России по Смоленской области</t>
  </si>
  <si>
    <t>6726007504</t>
  </si>
  <si>
    <t>26640185</t>
  </si>
  <si>
    <t>ФКУ ИК-3 УФСИН России по Смоленской области</t>
  </si>
  <si>
    <t>6726007487</t>
  </si>
  <si>
    <t>26322013</t>
  </si>
  <si>
    <t>ФКУ ИК-6 УФСИН России по Смоленской области</t>
  </si>
  <si>
    <t>6725001549</t>
  </si>
  <si>
    <t>26359822</t>
  </si>
  <si>
    <t>ФКУЗ "Санаторий "Борок" МВД России"</t>
  </si>
  <si>
    <t>6714003583</t>
  </si>
  <si>
    <t>26361217</t>
  </si>
  <si>
    <t>Филиал "Смоленская ГРЭС" ПАО "Юнипро"</t>
  </si>
  <si>
    <t>8602067092</t>
  </si>
  <si>
    <t>670502001</t>
  </si>
  <si>
    <t>26447259</t>
  </si>
  <si>
    <t>Филиал АО "Квадра" - "Смоленская генерация"</t>
  </si>
  <si>
    <t>6829012680</t>
  </si>
  <si>
    <t>26445955</t>
  </si>
  <si>
    <t>Филиал АО "Концерн Росэнергоатом" "Смоленская атомная станция"</t>
  </si>
  <si>
    <t>7721632827</t>
  </si>
  <si>
    <t>672443001</t>
  </si>
  <si>
    <t>31357916</t>
  </si>
  <si>
    <t>Филиал ФГБУ "ЦЖКУ" Минобороны России (по ЗВО) ЖКС №1 (г. Смоленск)</t>
  </si>
  <si>
    <t>673245006</t>
  </si>
  <si>
    <t>30941480</t>
  </si>
  <si>
    <t>Филиал ФГБУ "ЦЖКУ" Минобороны России по ЗВО</t>
  </si>
  <si>
    <t>784243001</t>
  </si>
  <si>
    <t>28442450</t>
  </si>
  <si>
    <t>784201001</t>
  </si>
  <si>
    <t>26375088</t>
  </si>
  <si>
    <t>АО "Вяземский ДСК"</t>
  </si>
  <si>
    <t>6722000762</t>
  </si>
  <si>
    <t>26375093</t>
  </si>
  <si>
    <t>ЗАО "Рославльский автоагрегатный завод АМО ЗИЛ"</t>
  </si>
  <si>
    <t>6725005494</t>
  </si>
  <si>
    <t>28-09-2020 00:00:00</t>
  </si>
  <si>
    <t>31416312</t>
  </si>
  <si>
    <t>ИП Захаренкова А.Л.</t>
  </si>
  <si>
    <t>673106350192</t>
  </si>
  <si>
    <t>23-10-2015 00:00:00</t>
  </si>
  <si>
    <t>17-08-2022 00:00:00</t>
  </si>
  <si>
    <t>26638791</t>
  </si>
  <si>
    <t>ИП Юрченко Г.Н.</t>
  </si>
  <si>
    <t>673106659512</t>
  </si>
  <si>
    <t>31539746</t>
  </si>
  <si>
    <t>МКП "Холм-Жирковское ЖКХ" Холм-Жирковского района Смоленской области</t>
  </si>
  <si>
    <t>6726026553</t>
  </si>
  <si>
    <t>20-05-2021 00:00:00</t>
  </si>
  <si>
    <t>26648497</t>
  </si>
  <si>
    <t>МУП "Аквасервис"</t>
  </si>
  <si>
    <t>6705004478</t>
  </si>
  <si>
    <t>31643260</t>
  </si>
  <si>
    <t>МУП "Вода Туманово"</t>
  </si>
  <si>
    <t>6722038149</t>
  </si>
  <si>
    <t>28794870</t>
  </si>
  <si>
    <t>МУП "Водоканал"</t>
  </si>
  <si>
    <t>6725019289</t>
  </si>
  <si>
    <t>16-02-2023 00:00:00</t>
  </si>
  <si>
    <t>26450435</t>
  </si>
  <si>
    <t>6704007370</t>
  </si>
  <si>
    <t>31390995</t>
  </si>
  <si>
    <t>6725033332</t>
  </si>
  <si>
    <t>26375101</t>
  </si>
  <si>
    <t>6726009935</t>
  </si>
  <si>
    <t>26452972</t>
  </si>
  <si>
    <t>6727016244</t>
  </si>
  <si>
    <t>28983465</t>
  </si>
  <si>
    <t>МУП "Водоканал" (пос. Озерный)</t>
  </si>
  <si>
    <t>6727051866</t>
  </si>
  <si>
    <t>26832225</t>
  </si>
  <si>
    <t>МУП "Водолей"</t>
  </si>
  <si>
    <t>6710004603</t>
  </si>
  <si>
    <t>31486502</t>
  </si>
  <si>
    <t>6725034390</t>
  </si>
  <si>
    <t>28496683</t>
  </si>
  <si>
    <t>МУП "Водопроводно-канализационное хозяйство"</t>
  </si>
  <si>
    <t>6712100849</t>
  </si>
  <si>
    <t>29-09-2020 00:00:00</t>
  </si>
  <si>
    <t>31673954</t>
  </si>
  <si>
    <t>МУП "Водоснабжение Новое село"</t>
  </si>
  <si>
    <t>6722038170</t>
  </si>
  <si>
    <t>30858805</t>
  </si>
  <si>
    <t>МУП "Водоснабжение и водоотведение"</t>
  </si>
  <si>
    <t>6725030892</t>
  </si>
  <si>
    <t>31661762</t>
  </si>
  <si>
    <t>МУП "Водотеплоснабжение Кайдаковского сельского поселения"</t>
  </si>
  <si>
    <t>6722038283</t>
  </si>
  <si>
    <t>26647842</t>
  </si>
  <si>
    <t>МУП "Гарант"</t>
  </si>
  <si>
    <t>6709004060</t>
  </si>
  <si>
    <t>01-01-2012 00:00:00</t>
  </si>
  <si>
    <t>26375090</t>
  </si>
  <si>
    <t>6723000684</t>
  </si>
  <si>
    <t>31643278</t>
  </si>
  <si>
    <t>6726027420</t>
  </si>
  <si>
    <t>26647849</t>
  </si>
  <si>
    <t>МУП "Городок"</t>
  </si>
  <si>
    <t>6709004800</t>
  </si>
  <si>
    <t>31669997</t>
  </si>
  <si>
    <t>МУП "Гусино"</t>
  </si>
  <si>
    <t>6714053827</t>
  </si>
  <si>
    <t>08-08-2022 00:00:00</t>
  </si>
  <si>
    <t>31670204</t>
  </si>
  <si>
    <t>МУП "ЖКХ Андрейковское"</t>
  </si>
  <si>
    <t>6722038276</t>
  </si>
  <si>
    <t>31607740</t>
  </si>
  <si>
    <t>МУП "ЖКХ с. Новый"</t>
  </si>
  <si>
    <t>6722037811</t>
  </si>
  <si>
    <t>31486510</t>
  </si>
  <si>
    <t>МУП "ЖКХ-Красный"</t>
  </si>
  <si>
    <t>6714049588</t>
  </si>
  <si>
    <t>26375052</t>
  </si>
  <si>
    <t>МУП "Жилищник"</t>
  </si>
  <si>
    <t>6706005731</t>
  </si>
  <si>
    <t>670601001</t>
  </si>
  <si>
    <t>26381240</t>
  </si>
  <si>
    <t>МУП "Жилищно-коммунальная служба"</t>
  </si>
  <si>
    <t>6711002800</t>
  </si>
  <si>
    <t>671101001</t>
  </si>
  <si>
    <t>27827859</t>
  </si>
  <si>
    <t>МУП "Забота"</t>
  </si>
  <si>
    <t>6710004561</t>
  </si>
  <si>
    <t>13-03-2020 00:00:00</t>
  </si>
  <si>
    <t>26800326</t>
  </si>
  <si>
    <t>МУП "Заря"</t>
  </si>
  <si>
    <t>6710004593</t>
  </si>
  <si>
    <t>12-08-2016 00:00:00</t>
  </si>
  <si>
    <t>31682957</t>
  </si>
  <si>
    <t>МУП "Игоревское ЖКХ"</t>
  </si>
  <si>
    <t>6726027557</t>
  </si>
  <si>
    <t>20-01-2023 00:00:00</t>
  </si>
  <si>
    <t>26453588</t>
  </si>
  <si>
    <t>МУП "Исток"</t>
  </si>
  <si>
    <t>6710004547</t>
  </si>
  <si>
    <t>30351489</t>
  </si>
  <si>
    <t>МУП "Капыревщина"</t>
  </si>
  <si>
    <t>6727025457</t>
  </si>
  <si>
    <t>26652102</t>
  </si>
  <si>
    <t>6710004554</t>
  </si>
  <si>
    <t>26375092</t>
  </si>
  <si>
    <t>6725007830</t>
  </si>
  <si>
    <t>28038347</t>
  </si>
  <si>
    <t>МУП "КомфорТ"</t>
  </si>
  <si>
    <t>6727017978</t>
  </si>
  <si>
    <t>31670598</t>
  </si>
  <si>
    <t>МУП "Любовское"</t>
  </si>
  <si>
    <t>6725037143</t>
  </si>
  <si>
    <t>31414927</t>
  </si>
  <si>
    <t>МУП "Михейково"</t>
  </si>
  <si>
    <t>6727032461</t>
  </si>
  <si>
    <t>23-01-2020 00:00:00</t>
  </si>
  <si>
    <t>27390874</t>
  </si>
  <si>
    <t>МУП "Надежда"</t>
  </si>
  <si>
    <t>6725015809</t>
  </si>
  <si>
    <t>26375095</t>
  </si>
  <si>
    <t>МУП "Остер"</t>
  </si>
  <si>
    <t>6725013030</t>
  </si>
  <si>
    <t>26788625</t>
  </si>
  <si>
    <t>МУП "Прометей"</t>
  </si>
  <si>
    <t>6710004579</t>
  </si>
  <si>
    <t>26375049</t>
  </si>
  <si>
    <t>МУП "Родник"</t>
  </si>
  <si>
    <t>6703004514</t>
  </si>
  <si>
    <t>31415043</t>
  </si>
  <si>
    <t>МУП "Сметанино"</t>
  </si>
  <si>
    <t>6714050128</t>
  </si>
  <si>
    <t>31538960</t>
  </si>
  <si>
    <t>МУП "Стодолище"</t>
  </si>
  <si>
    <t>6725034939</t>
  </si>
  <si>
    <t>21-05-2021 00:00:00</t>
  </si>
  <si>
    <t>31416429</t>
  </si>
  <si>
    <t>МУП "СтройСервис-Хохловское"</t>
  </si>
  <si>
    <t>6714050174</t>
  </si>
  <si>
    <t>30858796</t>
  </si>
  <si>
    <t>МУП "Суетово"</t>
  </si>
  <si>
    <t>6727028842</t>
  </si>
  <si>
    <t>31456160</t>
  </si>
  <si>
    <t>МУП "Угра-благоустройство"</t>
  </si>
  <si>
    <t>6722035444</t>
  </si>
  <si>
    <t>26638762</t>
  </si>
  <si>
    <t>МУП "Шанс"</t>
  </si>
  <si>
    <t>6701005819</t>
  </si>
  <si>
    <t>01-08-2020 00:00:00</t>
  </si>
  <si>
    <t>30829527</t>
  </si>
  <si>
    <t>МУП "Шумячская МТС"</t>
  </si>
  <si>
    <t>6720002796</t>
  </si>
  <si>
    <t>26375094</t>
  </si>
  <si>
    <t>МУП ВКХ</t>
  </si>
  <si>
    <t>6725010342</t>
  </si>
  <si>
    <t>03-03-2020 00:00:00</t>
  </si>
  <si>
    <t>30829379</t>
  </si>
  <si>
    <t>МУП ЖКХ "Екимовичи"</t>
  </si>
  <si>
    <t>6725030035</t>
  </si>
  <si>
    <t>26375062</t>
  </si>
  <si>
    <t>МУУП "Лосненский ЖЭУ"</t>
  </si>
  <si>
    <t>6712007920</t>
  </si>
  <si>
    <t>26455182</t>
  </si>
  <si>
    <t>МУЭП "Михновское"</t>
  </si>
  <si>
    <t>6714029912</t>
  </si>
  <si>
    <t>28134471</t>
  </si>
  <si>
    <t>МУЭП "Хохловское"</t>
  </si>
  <si>
    <t>6714031580</t>
  </si>
  <si>
    <t>10-01-2018 00:00:00</t>
  </si>
  <si>
    <t>26555762</t>
  </si>
  <si>
    <t>ОАО "79 ЦИБ"</t>
  </si>
  <si>
    <t>6729018991</t>
  </si>
  <si>
    <t>13-08-2010 00:00:00</t>
  </si>
  <si>
    <t>26375089</t>
  </si>
  <si>
    <t>ОАО "Вяземский ГОК"</t>
  </si>
  <si>
    <t>6722026055</t>
  </si>
  <si>
    <t>28496675</t>
  </si>
  <si>
    <t>ОАО "Газпром"</t>
  </si>
  <si>
    <t>7805018099</t>
  </si>
  <si>
    <t>671902001</t>
  </si>
  <si>
    <t>26375086</t>
  </si>
  <si>
    <t>ОАО "Первомайский стекольный завод"</t>
  </si>
  <si>
    <t>6720000397</t>
  </si>
  <si>
    <t>22-12-2023 00:00:00</t>
  </si>
  <si>
    <t>27580854</t>
  </si>
  <si>
    <t>ОАО "Славянка" (филиал "Калужский" ОАО "Славянка")</t>
  </si>
  <si>
    <t>7702707386</t>
  </si>
  <si>
    <t>770201400</t>
  </si>
  <si>
    <t>10-02-2021 00:00:00</t>
  </si>
  <si>
    <t>30947576</t>
  </si>
  <si>
    <t>ООО "Альфа Транс Терминал"</t>
  </si>
  <si>
    <t>6714031189</t>
  </si>
  <si>
    <t>31607749</t>
  </si>
  <si>
    <t>ООО "Антарес"</t>
  </si>
  <si>
    <t>6732161536</t>
  </si>
  <si>
    <t>28983477</t>
  </si>
  <si>
    <t>ООО "Водоканал Вяземского района"</t>
  </si>
  <si>
    <t>6722028447</t>
  </si>
  <si>
    <t>26595275</t>
  </si>
  <si>
    <t>ООО "Вымпел-МО"</t>
  </si>
  <si>
    <t>6705004573</t>
  </si>
  <si>
    <t>26450453</t>
  </si>
  <si>
    <t>ООО "Вяземский водоканал"</t>
  </si>
  <si>
    <t>6722021113</t>
  </si>
  <si>
    <t>26638751</t>
  </si>
  <si>
    <t>ООО "Горизонт"</t>
  </si>
  <si>
    <t>6712009036</t>
  </si>
  <si>
    <t>31230099</t>
  </si>
  <si>
    <t>ООО "Городской водоканал"</t>
  </si>
  <si>
    <t>6732157272</t>
  </si>
  <si>
    <t>31643540</t>
  </si>
  <si>
    <t>ООО "ЖКУ Игоревское"</t>
  </si>
  <si>
    <t>6726026779</t>
  </si>
  <si>
    <t>31280403</t>
  </si>
  <si>
    <t>ООО "Инженерные системы"</t>
  </si>
  <si>
    <t>6732151714</t>
  </si>
  <si>
    <t>06-10-2017 00:00:00</t>
  </si>
  <si>
    <t>31639430</t>
  </si>
  <si>
    <t>ООО "Инжиниринговый центр "Полимикс"</t>
  </si>
  <si>
    <t>6731079286</t>
  </si>
  <si>
    <t>28830499</t>
  </si>
  <si>
    <t>ООО "КардымовоВодоканал"</t>
  </si>
  <si>
    <t>6727050622</t>
  </si>
  <si>
    <t>26804346</t>
  </si>
  <si>
    <t>ООО "Кармановское ЖЭУ"</t>
  </si>
  <si>
    <t>6723023113</t>
  </si>
  <si>
    <t>26446395</t>
  </si>
  <si>
    <t>ООО "Коммунальные системы "Талашкино"</t>
  </si>
  <si>
    <t>6714028281</t>
  </si>
  <si>
    <t>22-12-2020 00:00:00</t>
  </si>
  <si>
    <t>26375078</t>
  </si>
  <si>
    <t>6715012189</t>
  </si>
  <si>
    <t>28985294</t>
  </si>
  <si>
    <t>6722041416</t>
  </si>
  <si>
    <t>15-10-2020 00:00:00</t>
  </si>
  <si>
    <t>30870626</t>
  </si>
  <si>
    <t>ООО "Коммуникации"</t>
  </si>
  <si>
    <t>6732101512</t>
  </si>
  <si>
    <t>31458192</t>
  </si>
  <si>
    <t>ООО "Коски"</t>
  </si>
  <si>
    <t>6725018052</t>
  </si>
  <si>
    <t>28965769</t>
  </si>
  <si>
    <t>ООО "Межмуниципальное Партнерство"</t>
  </si>
  <si>
    <t>6725015982</t>
  </si>
  <si>
    <t>24-03-2011 00:00:00</t>
  </si>
  <si>
    <t>28496662</t>
  </si>
  <si>
    <t>ООО "Посейдон"</t>
  </si>
  <si>
    <t>6732066508</t>
  </si>
  <si>
    <t>31288371</t>
  </si>
  <si>
    <t>ООО "Региональные объединенные системы водоснабжения и водоотведения Смоленской области"</t>
  </si>
  <si>
    <t>6726022823</t>
  </si>
  <si>
    <t>26451669</t>
  </si>
  <si>
    <t>ООО "Родник"</t>
  </si>
  <si>
    <t>6712008593</t>
  </si>
  <si>
    <t>31442702</t>
  </si>
  <si>
    <t>ООО "Рославльские тормозные системы"</t>
  </si>
  <si>
    <t>6725019049</t>
  </si>
  <si>
    <t>26450451</t>
  </si>
  <si>
    <t>ООО "Спецводмонтаж"</t>
  </si>
  <si>
    <t>6722017526</t>
  </si>
  <si>
    <t>28175410</t>
  </si>
  <si>
    <t>ООО "СтройРемСервис"</t>
  </si>
  <si>
    <t>6722027860</t>
  </si>
  <si>
    <t>23-01-2024 00:00:00</t>
  </si>
  <si>
    <t>26455167</t>
  </si>
  <si>
    <t>ООО "Стройкомплекс"</t>
  </si>
  <si>
    <t>6724006713</t>
  </si>
  <si>
    <t>27390866</t>
  </si>
  <si>
    <t>ООО "Титан"</t>
  </si>
  <si>
    <t>6727020970</t>
  </si>
  <si>
    <t>27682138</t>
  </si>
  <si>
    <t>ООО "Торговый Дом "Ключ"</t>
  </si>
  <si>
    <t>6729041373</t>
  </si>
  <si>
    <t>28261082</t>
  </si>
  <si>
    <t>ООО "УК "Вымпел"</t>
  </si>
  <si>
    <t>6727021036</t>
  </si>
  <si>
    <t>28-04-2022 00:00:00</t>
  </si>
  <si>
    <t>26381257</t>
  </si>
  <si>
    <t>ООО "Угранское коммунальное предприятие"</t>
  </si>
  <si>
    <t>6717004419</t>
  </si>
  <si>
    <t>26455152</t>
  </si>
  <si>
    <t>ООО "Управляющая коммунальная компания"</t>
  </si>
  <si>
    <t>6715011940</t>
  </si>
  <si>
    <t>26-07-2017 00:00:00</t>
  </si>
  <si>
    <t>26375103</t>
  </si>
  <si>
    <t>ООО "Эталон"</t>
  </si>
  <si>
    <t>6726012857</t>
  </si>
  <si>
    <t>30947561</t>
  </si>
  <si>
    <t>ООО УК "Радуга"</t>
  </si>
  <si>
    <t>6712011170</t>
  </si>
  <si>
    <t>25-08-2006 00:00:00</t>
  </si>
  <si>
    <t>28261069</t>
  </si>
  <si>
    <t>ПАО "Нефтяная Компания "Роснефть" - "Смоленскнефтепродукт"</t>
  </si>
  <si>
    <t>6730017336</t>
  </si>
  <si>
    <t>27682157</t>
  </si>
  <si>
    <t>ПАО "Сафоновский сельский строительный комбинат"</t>
  </si>
  <si>
    <t>6726015022</t>
  </si>
  <si>
    <t>26375113</t>
  </si>
  <si>
    <t>СМУП "Горводоканал"</t>
  </si>
  <si>
    <t>6731000342</t>
  </si>
  <si>
    <t>28983485</t>
  </si>
  <si>
    <t>СОГБУ "Воргинский ПНИ"</t>
  </si>
  <si>
    <t>6707000888</t>
  </si>
  <si>
    <t>28983491</t>
  </si>
  <si>
    <t>СОГБУ "Дрюцкий психоневрологичесий интернат"</t>
  </si>
  <si>
    <t>6714000960</t>
  </si>
  <si>
    <t>26594373</t>
  </si>
  <si>
    <t>СОГБУ "Ново-Никольский ДДИУОД"</t>
  </si>
  <si>
    <t>6722005626</t>
  </si>
  <si>
    <t>26820832</t>
  </si>
  <si>
    <t>СОГУП "Новодугинское ДРСУ"</t>
  </si>
  <si>
    <t>6711000432</t>
  </si>
  <si>
    <t>31434265</t>
  </si>
  <si>
    <t>АО "ГЛАСС МАРКЕТ"</t>
  </si>
  <si>
    <t>6725033117</t>
  </si>
  <si>
    <t>31538935</t>
  </si>
  <si>
    <t>АО "Единый инвестиционный центр"</t>
  </si>
  <si>
    <t>6671067773</t>
  </si>
  <si>
    <t>667101001</t>
  </si>
  <si>
    <t>20-02-2017 00:00:00</t>
  </si>
  <si>
    <t>26455274</t>
  </si>
  <si>
    <t>АО "Ситалл"</t>
  </si>
  <si>
    <t>6725001330</t>
  </si>
  <si>
    <t>31614558</t>
  </si>
  <si>
    <t>ООО "Водоснабжение водоотведение Смоленска"</t>
  </si>
  <si>
    <t>9705168986</t>
  </si>
  <si>
    <t>770501001</t>
  </si>
  <si>
    <t>31464633</t>
  </si>
  <si>
    <t>ООО "ГАГАРИН-ИНЖИНИРИНГ"</t>
  </si>
  <si>
    <t>6722029465</t>
  </si>
  <si>
    <t>12-01-2022 00:00:00</t>
  </si>
  <si>
    <t>31649625</t>
  </si>
  <si>
    <t>ООО "КВС"</t>
  </si>
  <si>
    <t>6727028225</t>
  </si>
  <si>
    <t>28175418</t>
  </si>
  <si>
    <t>ООО "Очистные системы"</t>
  </si>
  <si>
    <t>6722027940</t>
  </si>
  <si>
    <t>18-08-2020 00:00:00</t>
  </si>
  <si>
    <t>31415051</t>
  </si>
  <si>
    <t>ООО "Смоленские водные системы"</t>
  </si>
  <si>
    <t>7743310358</t>
  </si>
  <si>
    <t>774301001</t>
  </si>
  <si>
    <t>29-07-2019 00:00:00</t>
  </si>
  <si>
    <t>28454733</t>
  </si>
  <si>
    <t>ООО "ЭнергоКомплекс"</t>
  </si>
  <si>
    <t>5019024928</t>
  </si>
  <si>
    <t>501901001</t>
  </si>
  <si>
    <t>29-07-2013 00:00:00</t>
  </si>
  <si>
    <t>13-01-2023 00:00:00</t>
  </si>
  <si>
    <t>28063738</t>
  </si>
  <si>
    <t>АО "Спецавтохозяйство"</t>
  </si>
  <si>
    <t>6731069440</t>
  </si>
  <si>
    <t>30982055</t>
  </si>
  <si>
    <t>ОГУП "Экология"</t>
  </si>
  <si>
    <t>6731073414</t>
  </si>
  <si>
    <t>26382751</t>
  </si>
  <si>
    <t>ООО "Гранит"</t>
  </si>
  <si>
    <t>6726010916</t>
  </si>
  <si>
    <t>30389632</t>
  </si>
  <si>
    <t>ООО "Днепр"</t>
  </si>
  <si>
    <t>6714035313</t>
  </si>
  <si>
    <t>27827880</t>
  </si>
  <si>
    <t>ООО "РудняКомУслуги"</t>
  </si>
  <si>
    <t>6713012320</t>
  </si>
  <si>
    <t>28496624</t>
  </si>
  <si>
    <t>ООО "ЭКО лайн"</t>
  </si>
  <si>
    <t>6732036180</t>
  </si>
  <si>
    <t>26594236</t>
  </si>
  <si>
    <t>ООО "Эко-Транс"</t>
  </si>
  <si>
    <t>6725012741</t>
  </si>
  <si>
    <t>NSRF</t>
  </si>
  <si>
    <t>MR_NAME</t>
  </si>
  <si>
    <t>OKTMO_MR_NAME</t>
  </si>
  <si>
    <t>MO_NAME</t>
  </si>
  <si>
    <t>OKTMO_NAME</t>
  </si>
  <si>
    <t>TYPE</t>
  </si>
  <si>
    <t>MR_ID</t>
  </si>
  <si>
    <t>Велижский муниципальный район</t>
  </si>
  <si>
    <t>66603000</t>
  </si>
  <si>
    <t>муниципальный район</t>
  </si>
  <si>
    <t>Велижское</t>
  </si>
  <si>
    <t>66603101</t>
  </si>
  <si>
    <t>городское поселение, в состав которого входит город</t>
  </si>
  <si>
    <t>Крутовское</t>
  </si>
  <si>
    <t>66603480</t>
  </si>
  <si>
    <t>сельское поселение</t>
  </si>
  <si>
    <t>Печенковское</t>
  </si>
  <si>
    <t>66603460</t>
  </si>
  <si>
    <t>Селезневское</t>
  </si>
  <si>
    <t>66603470</t>
  </si>
  <si>
    <t>Андрейковское</t>
  </si>
  <si>
    <t>66605404</t>
  </si>
  <si>
    <t>Вязьма-Брянское сельское поселение</t>
  </si>
  <si>
    <t>66605408</t>
  </si>
  <si>
    <t>Кайдаковское</t>
  </si>
  <si>
    <t>66605436</t>
  </si>
  <si>
    <t>Новосельское</t>
  </si>
  <si>
    <t>66605456</t>
  </si>
  <si>
    <t>Семлевское</t>
  </si>
  <si>
    <t>66605472</t>
  </si>
  <si>
    <t>Степаниковское</t>
  </si>
  <si>
    <t>66605476</t>
  </si>
  <si>
    <t>Тумановское</t>
  </si>
  <si>
    <t>66605480</t>
  </si>
  <si>
    <t>Гагаринское сельское поселение</t>
  </si>
  <si>
    <t>66608416</t>
  </si>
  <si>
    <t>Никольское</t>
  </si>
  <si>
    <t>66608456</t>
  </si>
  <si>
    <t>Глинковский муниципальный район</t>
  </si>
  <si>
    <t>66609000</t>
  </si>
  <si>
    <t>Болтутинское</t>
  </si>
  <si>
    <t>66609403</t>
  </si>
  <si>
    <t>Глинковское</t>
  </si>
  <si>
    <t>66609411</t>
  </si>
  <si>
    <t>Доброминское</t>
  </si>
  <si>
    <t>66609414</t>
  </si>
  <si>
    <t>Город Десногорск</t>
  </si>
  <si>
    <t>66710000</t>
  </si>
  <si>
    <t>городской округ</t>
  </si>
  <si>
    <t>Город Смоленск</t>
  </si>
  <si>
    <t>66701000</t>
  </si>
  <si>
    <t>Демидовский муниципальный район</t>
  </si>
  <si>
    <t>66611000</t>
  </si>
  <si>
    <t>Борковское</t>
  </si>
  <si>
    <t>66611410</t>
  </si>
  <si>
    <t>Демидовское</t>
  </si>
  <si>
    <t>66611101</t>
  </si>
  <si>
    <t>Заборьевское</t>
  </si>
  <si>
    <t>66611445</t>
  </si>
  <si>
    <t>Пржевальское</t>
  </si>
  <si>
    <t>66611153</t>
  </si>
  <si>
    <t>городское поселение, в состав которого входит поселок</t>
  </si>
  <si>
    <t>Слободское</t>
  </si>
  <si>
    <t>66611487</t>
  </si>
  <si>
    <t>Титовщинское</t>
  </si>
  <si>
    <t>66611490</t>
  </si>
  <si>
    <t>66614000</t>
  </si>
  <si>
    <t>Алексинское</t>
  </si>
  <si>
    <t>66614405</t>
  </si>
  <si>
    <t>Верхнеднепровское</t>
  </si>
  <si>
    <t>66614153</t>
  </si>
  <si>
    <t>Дорогобужское</t>
  </si>
  <si>
    <t>66614101</t>
  </si>
  <si>
    <t>Усвятское</t>
  </si>
  <si>
    <t>66614465</t>
  </si>
  <si>
    <t>Булгаковское</t>
  </si>
  <si>
    <t>66616412</t>
  </si>
  <si>
    <t>Духовщинское</t>
  </si>
  <si>
    <t>66616101</t>
  </si>
  <si>
    <t>Озерненское</t>
  </si>
  <si>
    <t>66616155</t>
  </si>
  <si>
    <t>Пречистенское сельское поселение</t>
  </si>
  <si>
    <t>66616448</t>
  </si>
  <si>
    <t>Третьяковское</t>
  </si>
  <si>
    <t>66616468</t>
  </si>
  <si>
    <t>Бобровичское</t>
  </si>
  <si>
    <t>66619416</t>
  </si>
  <si>
    <t>Ельнинское городское поселение</t>
  </si>
  <si>
    <t>66619101</t>
  </si>
  <si>
    <t>Коробецкое</t>
  </si>
  <si>
    <t>66619440</t>
  </si>
  <si>
    <t>Леонидовское</t>
  </si>
  <si>
    <t>66619452</t>
  </si>
  <si>
    <t>Воргинское</t>
  </si>
  <si>
    <t>66621414</t>
  </si>
  <si>
    <t>Кузьмичское</t>
  </si>
  <si>
    <t>66621444</t>
  </si>
  <si>
    <t>Руханское</t>
  </si>
  <si>
    <t>66621466</t>
  </si>
  <si>
    <t>Кардымовский муниципальный район</t>
  </si>
  <si>
    <t>66623000</t>
  </si>
  <si>
    <t>Каменское</t>
  </si>
  <si>
    <t>66623410</t>
  </si>
  <si>
    <t>Кардымовское</t>
  </si>
  <si>
    <t>66623151</t>
  </si>
  <si>
    <t>Тюшинское</t>
  </si>
  <si>
    <t>66623432</t>
  </si>
  <si>
    <t>Шокинское</t>
  </si>
  <si>
    <t>66623428</t>
  </si>
  <si>
    <t>Гусинское</t>
  </si>
  <si>
    <t>66624430</t>
  </si>
  <si>
    <t>60</t>
  </si>
  <si>
    <t>62</t>
  </si>
  <si>
    <t>Малеевское</t>
  </si>
  <si>
    <t>66624445</t>
  </si>
  <si>
    <t>63</t>
  </si>
  <si>
    <t>Мерлинское</t>
  </si>
  <si>
    <t>66624455</t>
  </si>
  <si>
    <t>64</t>
  </si>
  <si>
    <t>Монастырщинский муниципальный район</t>
  </si>
  <si>
    <t>66627000</t>
  </si>
  <si>
    <t>Александровское</t>
  </si>
  <si>
    <t>66627405</t>
  </si>
  <si>
    <t>65</t>
  </si>
  <si>
    <t>Барсуковское</t>
  </si>
  <si>
    <t>66627410</t>
  </si>
  <si>
    <t>Гоголевское</t>
  </si>
  <si>
    <t>66627420</t>
  </si>
  <si>
    <t>67</t>
  </si>
  <si>
    <t>Монастырщинский</t>
  </si>
  <si>
    <t>66627151</t>
  </si>
  <si>
    <t>69</t>
  </si>
  <si>
    <t>Новомихайловское</t>
  </si>
  <si>
    <t>66627460</t>
  </si>
  <si>
    <t>70</t>
  </si>
  <si>
    <t>Соболевское</t>
  </si>
  <si>
    <t>66627480</t>
  </si>
  <si>
    <t>71</t>
  </si>
  <si>
    <t>Татарское</t>
  </si>
  <si>
    <t>66627475</t>
  </si>
  <si>
    <t>72</t>
  </si>
  <si>
    <t>Высоковское</t>
  </si>
  <si>
    <t>66630410</t>
  </si>
  <si>
    <t>73</t>
  </si>
  <si>
    <t>Днепровское</t>
  </si>
  <si>
    <t>66630415</t>
  </si>
  <si>
    <t>74</t>
  </si>
  <si>
    <t>Извековское</t>
  </si>
  <si>
    <t>66630420</t>
  </si>
  <si>
    <t>75</t>
  </si>
  <si>
    <t>Новодугинское</t>
  </si>
  <si>
    <t>66630435</t>
  </si>
  <si>
    <t>77</t>
  </si>
  <si>
    <t>Тесовское</t>
  </si>
  <si>
    <t>66630440</t>
  </si>
  <si>
    <t>78</t>
  </si>
  <si>
    <t>Ленинское</t>
  </si>
  <si>
    <t>66633445</t>
  </si>
  <si>
    <t>79</t>
  </si>
  <si>
    <t>Прудковское</t>
  </si>
  <si>
    <t>66633465</t>
  </si>
  <si>
    <t>83</t>
  </si>
  <si>
    <t>Стодолищенское</t>
  </si>
  <si>
    <t>66633485</t>
  </si>
  <si>
    <t>84</t>
  </si>
  <si>
    <t>86</t>
  </si>
  <si>
    <t>87</t>
  </si>
  <si>
    <t>Кирилловское</t>
  </si>
  <si>
    <t>66636442</t>
  </si>
  <si>
    <t>88</t>
  </si>
  <si>
    <t>Липовское</t>
  </si>
  <si>
    <t>66636460</t>
  </si>
  <si>
    <t>89</t>
  </si>
  <si>
    <t>Любовское</t>
  </si>
  <si>
    <t>66636462</t>
  </si>
  <si>
    <t>90</t>
  </si>
  <si>
    <t>91</t>
  </si>
  <si>
    <t>Перенское</t>
  </si>
  <si>
    <t>66636472</t>
  </si>
  <si>
    <t>92</t>
  </si>
  <si>
    <t>Пригорьевское</t>
  </si>
  <si>
    <t>66636476</t>
  </si>
  <si>
    <t>93</t>
  </si>
  <si>
    <t>Сырокоренское</t>
  </si>
  <si>
    <t>66636488</t>
  </si>
  <si>
    <t>96</t>
  </si>
  <si>
    <t>Руднянский муниципальный район</t>
  </si>
  <si>
    <t>66638000</t>
  </si>
  <si>
    <t>Голынковское</t>
  </si>
  <si>
    <t>66638153</t>
  </si>
  <si>
    <t>97</t>
  </si>
  <si>
    <t>Любавичское сельское поселение</t>
  </si>
  <si>
    <t>66638450</t>
  </si>
  <si>
    <t>98</t>
  </si>
  <si>
    <t>Переволочское</t>
  </si>
  <si>
    <t>66638460</t>
  </si>
  <si>
    <t>99</t>
  </si>
  <si>
    <t>Понизовское</t>
  </si>
  <si>
    <t>66638475</t>
  </si>
  <si>
    <t>Руднянское</t>
  </si>
  <si>
    <t>66638101</t>
  </si>
  <si>
    <t>102</t>
  </si>
  <si>
    <t>Чистиковское</t>
  </si>
  <si>
    <t>66638494</t>
  </si>
  <si>
    <t>103</t>
  </si>
  <si>
    <t>Барановское</t>
  </si>
  <si>
    <t>66641410</t>
  </si>
  <si>
    <t>104</t>
  </si>
  <si>
    <t>Беленинское</t>
  </si>
  <si>
    <t>66641415</t>
  </si>
  <si>
    <t>105</t>
  </si>
  <si>
    <t>Вадинское</t>
  </si>
  <si>
    <t>66641417</t>
  </si>
  <si>
    <t>106</t>
  </si>
  <si>
    <t>Вышегорское</t>
  </si>
  <si>
    <t>66641425</t>
  </si>
  <si>
    <t>107</t>
  </si>
  <si>
    <t>Зимницкое</t>
  </si>
  <si>
    <t>66641445</t>
  </si>
  <si>
    <t>108</t>
  </si>
  <si>
    <t>Казулинское</t>
  </si>
  <si>
    <t>66641460</t>
  </si>
  <si>
    <t>110</t>
  </si>
  <si>
    <t>Николо-Погореловское</t>
  </si>
  <si>
    <t>66641470</t>
  </si>
  <si>
    <t>Прудковское сельское поселение</t>
  </si>
  <si>
    <t>66641475</t>
  </si>
  <si>
    <t>112</t>
  </si>
  <si>
    <t>Пушкинское</t>
  </si>
  <si>
    <t>66641480</t>
  </si>
  <si>
    <t>113</t>
  </si>
  <si>
    <t>Рыбковское</t>
  </si>
  <si>
    <t>66641495</t>
  </si>
  <si>
    <t>114</t>
  </si>
  <si>
    <t>Старосельское</t>
  </si>
  <si>
    <t>66641485</t>
  </si>
  <si>
    <t>117</t>
  </si>
  <si>
    <t>66644000</t>
  </si>
  <si>
    <t>Волоковское</t>
  </si>
  <si>
    <t>66644415</t>
  </si>
  <si>
    <t>118</t>
  </si>
  <si>
    <t>Вязгинское</t>
  </si>
  <si>
    <t>66644417</t>
  </si>
  <si>
    <t>119</t>
  </si>
  <si>
    <t>Гнездовское сельское поселение</t>
  </si>
  <si>
    <t>66644421</t>
  </si>
  <si>
    <t>120</t>
  </si>
  <si>
    <t>Дивасовское</t>
  </si>
  <si>
    <t>66644424</t>
  </si>
  <si>
    <t>121</t>
  </si>
  <si>
    <t>Касплянское</t>
  </si>
  <si>
    <t>66644433</t>
  </si>
  <si>
    <t>122</t>
  </si>
  <si>
    <t>Катынское</t>
  </si>
  <si>
    <t>66644436</t>
  </si>
  <si>
    <t>123</t>
  </si>
  <si>
    <t>Корохоткинское</t>
  </si>
  <si>
    <t>66644442</t>
  </si>
  <si>
    <t>125</t>
  </si>
  <si>
    <t>Кощинское</t>
  </si>
  <si>
    <t>66644445</t>
  </si>
  <si>
    <t>126</t>
  </si>
  <si>
    <t>Лоинское</t>
  </si>
  <si>
    <t>66644454</t>
  </si>
  <si>
    <t>127</t>
  </si>
  <si>
    <t>Михновское</t>
  </si>
  <si>
    <t>66644465</t>
  </si>
  <si>
    <t>128</t>
  </si>
  <si>
    <t>Новосельское сельское поселение</t>
  </si>
  <si>
    <t>66644406</t>
  </si>
  <si>
    <t>129</t>
  </si>
  <si>
    <t>Печерское</t>
  </si>
  <si>
    <t>66644474</t>
  </si>
  <si>
    <t>130</t>
  </si>
  <si>
    <t>Пионерское</t>
  </si>
  <si>
    <t>66644476</t>
  </si>
  <si>
    <t>131</t>
  </si>
  <si>
    <t>Пригорское</t>
  </si>
  <si>
    <t>66644482</t>
  </si>
  <si>
    <t>132</t>
  </si>
  <si>
    <t>134</t>
  </si>
  <si>
    <t>Стабенское</t>
  </si>
  <si>
    <t>66644486</t>
  </si>
  <si>
    <t>135</t>
  </si>
  <si>
    <t>Хохловское</t>
  </si>
  <si>
    <t>66644498</t>
  </si>
  <si>
    <t>137</t>
  </si>
  <si>
    <t>Дугинское</t>
  </si>
  <si>
    <t>66646470</t>
  </si>
  <si>
    <t>138</t>
  </si>
  <si>
    <t>Караваевское</t>
  </si>
  <si>
    <t>66646425</t>
  </si>
  <si>
    <t>139</t>
  </si>
  <si>
    <t>Мальцевское сельское поселение</t>
  </si>
  <si>
    <t>66646420</t>
  </si>
  <si>
    <t>140</t>
  </si>
  <si>
    <t>66646410</t>
  </si>
  <si>
    <t>141</t>
  </si>
  <si>
    <t>Сычевское</t>
  </si>
  <si>
    <t>66646101</t>
  </si>
  <si>
    <t>143</t>
  </si>
  <si>
    <t>Темкинский муниципальный район</t>
  </si>
  <si>
    <t>66648000</t>
  </si>
  <si>
    <t>Батюшковское</t>
  </si>
  <si>
    <t>66648410</t>
  </si>
  <si>
    <t>144</t>
  </si>
  <si>
    <t>Медведевское</t>
  </si>
  <si>
    <t>66648435</t>
  </si>
  <si>
    <t>145</t>
  </si>
  <si>
    <t>Павловское сельское поселение</t>
  </si>
  <si>
    <t>66648440</t>
  </si>
  <si>
    <t>146</t>
  </si>
  <si>
    <t>147</t>
  </si>
  <si>
    <t>Темкинское</t>
  </si>
  <si>
    <t>66648450</t>
  </si>
  <si>
    <t>148</t>
  </si>
  <si>
    <t>Угранский муниципальный район</t>
  </si>
  <si>
    <t>66650000</t>
  </si>
  <si>
    <t>Всходское</t>
  </si>
  <si>
    <t>66650420</t>
  </si>
  <si>
    <t>149</t>
  </si>
  <si>
    <t>Знаменское</t>
  </si>
  <si>
    <t>66650435</t>
  </si>
  <si>
    <t>150</t>
  </si>
  <si>
    <t>151</t>
  </si>
  <si>
    <t>Угранское</t>
  </si>
  <si>
    <t>66650477</t>
  </si>
  <si>
    <t>152</t>
  </si>
  <si>
    <t>Хиславичский муниципальный район</t>
  </si>
  <si>
    <t>66652000</t>
  </si>
  <si>
    <t>Владимировское</t>
  </si>
  <si>
    <t>66652405</t>
  </si>
  <si>
    <t>153</t>
  </si>
  <si>
    <t>Городищенское</t>
  </si>
  <si>
    <t>66652425</t>
  </si>
  <si>
    <t>154</t>
  </si>
  <si>
    <t>Кожуховичское</t>
  </si>
  <si>
    <t>66652410</t>
  </si>
  <si>
    <t>155</t>
  </si>
  <si>
    <t>Корзовское</t>
  </si>
  <si>
    <t>66652422</t>
  </si>
  <si>
    <t>156</t>
  </si>
  <si>
    <t>Печерское сельское поселение</t>
  </si>
  <si>
    <t>66652455</t>
  </si>
  <si>
    <t>157</t>
  </si>
  <si>
    <t>158</t>
  </si>
  <si>
    <t>Хиславичское</t>
  </si>
  <si>
    <t>66652151</t>
  </si>
  <si>
    <t>159</t>
  </si>
  <si>
    <t>Череповское</t>
  </si>
  <si>
    <t>66652480</t>
  </si>
  <si>
    <t>160</t>
  </si>
  <si>
    <t>Агибаловское</t>
  </si>
  <si>
    <t>66654405</t>
  </si>
  <si>
    <t>161</t>
  </si>
  <si>
    <t>Богдановское сельское поселение</t>
  </si>
  <si>
    <t>66654415</t>
  </si>
  <si>
    <t>162</t>
  </si>
  <si>
    <t>Лехминское</t>
  </si>
  <si>
    <t>66654430</t>
  </si>
  <si>
    <t>164</t>
  </si>
  <si>
    <t>Тупиковское</t>
  </si>
  <si>
    <t>66654472</t>
  </si>
  <si>
    <t>165</t>
  </si>
  <si>
    <t>Надейковичское</t>
  </si>
  <si>
    <t>66656440</t>
  </si>
  <si>
    <t>168</t>
  </si>
  <si>
    <t>Озерное</t>
  </si>
  <si>
    <t>66656420</t>
  </si>
  <si>
    <t>169</t>
  </si>
  <si>
    <t>Первомайское сельское поселение</t>
  </si>
  <si>
    <t>66656445</t>
  </si>
  <si>
    <t>170</t>
  </si>
  <si>
    <t>Понятовское</t>
  </si>
  <si>
    <t>66656425</t>
  </si>
  <si>
    <t>171</t>
  </si>
  <si>
    <t>Руссковское</t>
  </si>
  <si>
    <t>66656435</t>
  </si>
  <si>
    <t>172</t>
  </si>
  <si>
    <t>Снегиревское</t>
  </si>
  <si>
    <t>66656405</t>
  </si>
  <si>
    <t>173</t>
  </si>
  <si>
    <t>Студенецкое</t>
  </si>
  <si>
    <t>66656460</t>
  </si>
  <si>
    <t>174</t>
  </si>
  <si>
    <t>176</t>
  </si>
  <si>
    <t>Капыревщинское</t>
  </si>
  <si>
    <t>66658415</t>
  </si>
  <si>
    <t>177</t>
  </si>
  <si>
    <t>Михейковское</t>
  </si>
  <si>
    <t>66658435</t>
  </si>
  <si>
    <t>178</t>
  </si>
  <si>
    <t>Мушковичское</t>
  </si>
  <si>
    <t>66658445</t>
  </si>
  <si>
    <t>179</t>
  </si>
  <si>
    <t>Подрощинское</t>
  </si>
  <si>
    <t>66658455</t>
  </si>
  <si>
    <t>180</t>
  </si>
  <si>
    <t>Суетовское</t>
  </si>
  <si>
    <t>66658480</t>
  </si>
  <si>
    <t>181</t>
  </si>
  <si>
    <t>Ярцевское</t>
  </si>
  <si>
    <t>66658101</t>
  </si>
  <si>
    <t>183</t>
  </si>
  <si>
    <t>NUMBER_POINT</t>
  </si>
  <si>
    <t>INVP_NAME</t>
  </si>
  <si>
    <t>INVP_ID</t>
  </si>
  <si>
    <t>L_START_DATE</t>
  </si>
  <si>
    <t>L_END_DATE</t>
  </si>
  <si>
    <t>L_DECISION_NAME</t>
  </si>
  <si>
    <t>L_DECISION_TYPE</t>
  </si>
  <si>
    <t>L_DECISION_NMBR</t>
  </si>
  <si>
    <t>L_DECISION_DATE</t>
  </si>
  <si>
    <t>7433057936</t>
  </si>
  <si>
    <t>7070586275</t>
  </si>
  <si>
    <t>6820167553</t>
  </si>
  <si>
    <t>7433057934</t>
  </si>
  <si>
    <t>6820167552</t>
  </si>
  <si>
    <t>7433057935</t>
  </si>
  <si>
    <t>6311693092</t>
  </si>
  <si>
    <t>Инвестиционная программа № 62 от 27.10.2023 ООО "Смоленскрегионтеплоэнерго" в сфере теплоснабжения по реконструкции существующих объектов котельных, на территории муниципального района Сычевский на 2024-2026 годы</t>
  </si>
  <si>
    <t>7529952336</t>
  </si>
  <si>
    <t>01.01.2024</t>
  </si>
  <si>
    <t>Об утверждении инвестиционной программы в сфере теплоснабжения ООО «Смоленскрегионтеплоэнерго» (г.Сычевка) на 2024-2026 гг.</t>
  </si>
  <si>
    <t>27.10.2023</t>
  </si>
  <si>
    <t>5617491156</t>
  </si>
  <si>
    <t>5912709258</t>
  </si>
  <si>
    <t>5185873644</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</si>
  <si>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</si>
  <si>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</si>
  <si>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</si>
  <si>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</si>
  <si>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</si>
  <si>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</si>
  <si>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</si>
  <si>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</si>
  <si>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</si>
  <si>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</si>
  <si>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</si>
  <si>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</si>
  <si>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</si>
  <si>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</si>
  <si>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</si>
  <si>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</si>
  <si>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</si>
  <si>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</si>
  <si>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</si>
  <si>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</si>
  <si>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</si>
  <si>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</si>
  <si>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</si>
  <si>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</si>
  <si>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</si>
  <si>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</si>
  <si>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</si>
  <si>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</si>
  <si>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</si>
  <si>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</si>
  <si>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</si>
  <si>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</si>
  <si>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д Относово</t>
  </si>
  <si>
    <t>66605404211</t>
  </si>
  <si>
    <t>д. Относово</t>
  </si>
  <si>
    <t>муниципальное имущество</t>
  </si>
  <si>
    <t>без торгов - исключение по статье 17.1 Федерального закона от 26.07.2006 N 135-ФЗ "О защите конкуренции"</t>
  </si>
  <si>
    <t>эксплуатируется</t>
  </si>
  <si>
    <t>договор</t>
  </si>
  <si>
    <t>аренда</t>
  </si>
  <si>
    <t>01.12.2014</t>
  </si>
  <si>
    <t>.321</t>
  </si>
  <si>
    <t>[Газ природный]</t>
  </si>
  <si>
    <t>с Андрейково</t>
  </si>
  <si>
    <t>66605404101</t>
  </si>
  <si>
    <t>с. Андрейково</t>
  </si>
  <si>
    <t>торги (проведены до 10 сентября 2012 года)</t>
  </si>
  <si>
    <t>№2</t>
  </si>
  <si>
    <t>08.11.2010</t>
  </si>
  <si>
    <t>2.376</t>
  </si>
  <si>
    <t>Котельная №11 транзитные сети</t>
  </si>
  <si>
    <t>сеть</t>
  </si>
  <si>
    <t>г Вязьма</t>
  </si>
  <si>
    <t>66605101001</t>
  </si>
  <si>
    <t>ул. Кронштадтская</t>
  </si>
  <si>
    <t>д. 21</t>
  </si>
  <si>
    <t>частная собственность</t>
  </si>
  <si>
    <t>собственное имущество</t>
  </si>
  <si>
    <t>свидетельство</t>
  </si>
  <si>
    <t>собственность</t>
  </si>
  <si>
    <t>67-АА № 178641</t>
  </si>
  <si>
    <t>10.09.2004</t>
  </si>
  <si>
    <t>12.03</t>
  </si>
  <si>
    <t>Котельная №1 транзитные сети</t>
  </si>
  <si>
    <t>11.71</t>
  </si>
  <si>
    <t>д.6</t>
  </si>
  <si>
    <t>67-АВ №117014</t>
  </si>
  <si>
    <t>06.08.2014</t>
  </si>
  <si>
    <t>10.32</t>
  </si>
  <si>
    <t>6.65</t>
  </si>
  <si>
    <t>Котельная №2 транзитные сети</t>
  </si>
  <si>
    <t>ул. Кронштадская</t>
  </si>
  <si>
    <t>Котельная №21 транзитные сети</t>
  </si>
  <si>
    <t>ул. Гоголя</t>
  </si>
  <si>
    <t>д.21</t>
  </si>
  <si>
    <t>67-АВ №065261</t>
  </si>
  <si>
    <t>12.02.2014</t>
  </si>
  <si>
    <t>3.275</t>
  </si>
  <si>
    <t>Котельная №22</t>
  </si>
  <si>
    <t>ул. Сычевское шоссе</t>
  </si>
  <si>
    <t>№63</t>
  </si>
  <si>
    <t>23.11.2011</t>
  </si>
  <si>
    <t>.33</t>
  </si>
  <si>
    <t>.265</t>
  </si>
  <si>
    <t>.27</t>
  </si>
  <si>
    <t>ул. Молодежная</t>
  </si>
  <si>
    <t>д.2</t>
  </si>
  <si>
    <t>67-АВ №065493</t>
  </si>
  <si>
    <t>13.02.2014</t>
  </si>
  <si>
    <t>7.232</t>
  </si>
  <si>
    <t>Котельная №23 магистральные сети</t>
  </si>
  <si>
    <t>Котельная №23 транзитные сети</t>
  </si>
  <si>
    <t>ул. Московская</t>
  </si>
  <si>
    <t>д.62</t>
  </si>
  <si>
    <t>Выписка из ЕГРП от 17.10.16 г. №67-67/001-67/001/101/2016-9036/2</t>
  </si>
  <si>
    <t>17.10.2016</t>
  </si>
  <si>
    <t>20.64</t>
  </si>
  <si>
    <t>16.15</t>
  </si>
  <si>
    <t>Котельная №24 магистральные сети</t>
  </si>
  <si>
    <t>Котельная №24 транзитные сети</t>
  </si>
  <si>
    <t>д. 62</t>
  </si>
  <si>
    <t>ул. Софьи Перовской</t>
  </si>
  <si>
    <t>д. 6</t>
  </si>
  <si>
    <t>67-АА №178404</t>
  </si>
  <si>
    <t>07.09.2014</t>
  </si>
  <si>
    <t>7.71</t>
  </si>
  <si>
    <t>Котельная №3 транзитные сети</t>
  </si>
  <si>
    <t>8.15</t>
  </si>
  <si>
    <t>ул. Комсомольская</t>
  </si>
  <si>
    <t>67-АА №178364</t>
  </si>
  <si>
    <t>27.07.2004</t>
  </si>
  <si>
    <t>Котельная №4 транзитные сети</t>
  </si>
  <si>
    <t>д. 75</t>
  </si>
  <si>
    <t>67-АБ №656200</t>
  </si>
  <si>
    <t>24.01.2011</t>
  </si>
  <si>
    <t>.57</t>
  </si>
  <si>
    <t>ул. Строителей</t>
  </si>
  <si>
    <t>д. 17</t>
  </si>
  <si>
    <t>№63 от</t>
  </si>
  <si>
    <t>25.44</t>
  </si>
  <si>
    <t>Котельная №7 магистральные сети</t>
  </si>
  <si>
    <t>Котельная №7 транзитные сети</t>
  </si>
  <si>
    <t>ул. Маяковского</t>
  </si>
  <si>
    <t>40.5</t>
  </si>
  <si>
    <t>16.07</t>
  </si>
  <si>
    <t>Котельная №8 магистральные сети</t>
  </si>
  <si>
    <t>Котельная №8 транзитные сети</t>
  </si>
  <si>
    <t>ул. Плетниковка</t>
  </si>
  <si>
    <t>2.66</t>
  </si>
  <si>
    <t>Котельная №9 транзитные сети</t>
  </si>
  <si>
    <t>ул. Докучаева</t>
  </si>
  <si>
    <t>09.01.2014</t>
  </si>
  <si>
    <t>.3</t>
  </si>
  <si>
    <t>.22</t>
  </si>
  <si>
    <t>ул. Панино</t>
  </si>
  <si>
    <t>д.17г</t>
  </si>
  <si>
    <t>.17</t>
  </si>
  <si>
    <t>.07</t>
  </si>
  <si>
    <t>котельная №21</t>
  </si>
  <si>
    <t>котельная №13</t>
  </si>
  <si>
    <t>д Новое Село</t>
  </si>
  <si>
    <t>66605456101</t>
  </si>
  <si>
    <t>д. Новое Село</t>
  </si>
  <si>
    <t>торги (проведены до 1 сентября 2010 года)</t>
  </si>
  <si>
    <t>№1</t>
  </si>
  <si>
    <t>26.02.2010</t>
  </si>
  <si>
    <t>.874</t>
  </si>
  <si>
    <t>с Семлево</t>
  </si>
  <si>
    <t>66605472101</t>
  </si>
  <si>
    <t>с. Семлево</t>
  </si>
  <si>
    <t>27.09.2010</t>
  </si>
  <si>
    <t>[Уголь длиннопламенный]</t>
  </si>
  <si>
    <t>Котельная №14</t>
  </si>
  <si>
    <t>ст Семлево</t>
  </si>
  <si>
    <t>66605472271</t>
  </si>
  <si>
    <t>ст. Семлево</t>
  </si>
  <si>
    <t>торги</t>
  </si>
  <si>
    <t>https://torgi.gov.ru/restricted/notification/notificationView.html?notificationId=18244115&amp;lotId=18245567&amp;prevPageN=1</t>
  </si>
  <si>
    <t>16.01.2017</t>
  </si>
  <si>
    <t>1.29</t>
  </si>
  <si>
    <t>Котельная №14 транзитные сети</t>
  </si>
  <si>
    <t>Котельная №5 транзитные сети</t>
  </si>
  <si>
    <t>с Ново-Никольское</t>
  </si>
  <si>
    <t>66605476201</t>
  </si>
  <si>
    <t>с. Ново-Никольское</t>
  </si>
  <si>
    <t>67-АА № 178580</t>
  </si>
  <si>
    <t>14.09.2004</t>
  </si>
  <si>
    <t>2.17</t>
  </si>
  <si>
    <t>1.21</t>
  </si>
  <si>
    <t>1.211</t>
  </si>
  <si>
    <t>67-АБ №542961</t>
  </si>
  <si>
    <t>10.06.2010</t>
  </si>
  <si>
    <t>42.5</t>
  </si>
  <si>
    <t>31.38</t>
  </si>
  <si>
    <t>[Газ природный] :: [Мазут]</t>
  </si>
  <si>
    <t>Котельная №1 Районная - магистральные сети</t>
  </si>
  <si>
    <t>32.2</t>
  </si>
  <si>
    <t>Котельная №1 Районная - транзитные сети</t>
  </si>
  <si>
    <t>Котельная №2 - транзитные сети</t>
  </si>
  <si>
    <t>ул. Бахтина</t>
  </si>
  <si>
    <t>д. 11Б</t>
  </si>
  <si>
    <t>67-АВ №039280</t>
  </si>
  <si>
    <t>04.02.2014</t>
  </si>
  <si>
    <t>10.4</t>
  </si>
  <si>
    <t>6.9</t>
  </si>
  <si>
    <t>Котельная №2 БМК-1</t>
  </si>
  <si>
    <t>Котельная №3 БМК-2</t>
  </si>
  <si>
    <t>д. 5А</t>
  </si>
  <si>
    <t>67-АВ №039604</t>
  </si>
  <si>
    <t>17.02.2014</t>
  </si>
  <si>
    <t>2.776</t>
  </si>
  <si>
    <t>Котельная №3 БМК-2 магистральные сети</t>
  </si>
  <si>
    <t>Котельная №5 -транзитные сети</t>
  </si>
  <si>
    <t>ул. Мира</t>
  </si>
  <si>
    <t>д. 2А</t>
  </si>
  <si>
    <t>67-АВ №039605</t>
  </si>
  <si>
    <t>1.197</t>
  </si>
  <si>
    <t>Котельная №5 БМК-3</t>
  </si>
  <si>
    <t>ул. Пушная</t>
  </si>
  <si>
    <t>№б/н</t>
  </si>
  <si>
    <t>01.10.2014</t>
  </si>
  <si>
    <t>.5</t>
  </si>
  <si>
    <t>.19</t>
  </si>
  <si>
    <t>выписка из ЕГРН</t>
  </si>
  <si>
    <t>5.486</t>
  </si>
  <si>
    <t>20.11.2019</t>
  </si>
  <si>
    <t>1.939</t>
  </si>
  <si>
    <t>1.94</t>
  </si>
  <si>
    <t>25.11.2019</t>
  </si>
  <si>
    <t>5.615</t>
  </si>
  <si>
    <t>с Карманово</t>
  </si>
  <si>
    <t>66608424101</t>
  </si>
  <si>
    <t>ул. Набережная</t>
  </si>
  <si>
    <t>д. 18 стр. 3</t>
  </si>
  <si>
    <t>1-2022</t>
  </si>
  <si>
    <t>01.02.2022</t>
  </si>
  <si>
    <t>.13</t>
  </si>
  <si>
    <t>.11</t>
  </si>
  <si>
    <t>пер. Заводской</t>
  </si>
  <si>
    <t>д. 4 стр.2</t>
  </si>
  <si>
    <t>№7</t>
  </si>
  <si>
    <t>31.08.2009</t>
  </si>
  <si>
    <t>21.7</t>
  </si>
  <si>
    <t>3.276</t>
  </si>
  <si>
    <t>Котельная №4 - транзитные сети</t>
  </si>
  <si>
    <t>с. Карманово</t>
  </si>
  <si>
    <t>Котельная №4 магистральные сети</t>
  </si>
  <si>
    <t>д Ново-Михайловское</t>
  </si>
  <si>
    <t>66614440101</t>
  </si>
  <si>
    <t>67:06:0030203:800-67/056/2020-1</t>
  </si>
  <si>
    <t>15.12.2020</t>
  </si>
  <si>
    <t>22.4</t>
  </si>
  <si>
    <t>16.44</t>
  </si>
  <si>
    <t>г Духовщина</t>
  </si>
  <si>
    <t>66616101001</t>
  </si>
  <si>
    <t>ул. Карла Либкнехта</t>
  </si>
  <si>
    <t>д. 51 Б</t>
  </si>
  <si>
    <t>67-АА-№178336</t>
  </si>
  <si>
    <t>07.09.2004</t>
  </si>
  <si>
    <t>4.8</t>
  </si>
  <si>
    <t>1.47</t>
  </si>
  <si>
    <t>ул. Смоленская</t>
  </si>
  <si>
    <t>67-АА  №178381</t>
  </si>
  <si>
    <t>.69</t>
  </si>
  <si>
    <t>.39</t>
  </si>
  <si>
    <t>д. 13 А</t>
  </si>
  <si>
    <t>67-АА №178405</t>
  </si>
  <si>
    <t>1.67</t>
  </si>
  <si>
    <t>Котельная №3 - транзитные сети</t>
  </si>
  <si>
    <t>г Ельня</t>
  </si>
  <si>
    <t>66619101001</t>
  </si>
  <si>
    <t>ул. Смоленский большак</t>
  </si>
  <si>
    <t>67-АА №178350</t>
  </si>
  <si>
    <t>1.02</t>
  </si>
  <si>
    <t>.528</t>
  </si>
  <si>
    <t>пер. Глинки</t>
  </si>
  <si>
    <t>67-АА №178365</t>
  </si>
  <si>
    <t>6.4</t>
  </si>
  <si>
    <t>4.28</t>
  </si>
  <si>
    <t>пер. Кировский</t>
  </si>
  <si>
    <t>67-АА №178335</t>
  </si>
  <si>
    <t>.684</t>
  </si>
  <si>
    <t>пер. Пролетарский</t>
  </si>
  <si>
    <t>67-АА №178351</t>
  </si>
  <si>
    <t>.62</t>
  </si>
  <si>
    <t>с Ворга</t>
  </si>
  <si>
    <t>66621414101</t>
  </si>
  <si>
    <t>ул. Дзержинского</t>
  </si>
  <si>
    <t>67-АА №178616</t>
  </si>
  <si>
    <t>05.06.2008</t>
  </si>
  <si>
    <t>.9</t>
  </si>
  <si>
    <t>.18</t>
  </si>
  <si>
    <t>ул. Луговая</t>
  </si>
  <si>
    <t>67-АА №178617</t>
  </si>
  <si>
    <t>.458</t>
  </si>
  <si>
    <t>.716</t>
  </si>
  <si>
    <t>67-АА № 178642</t>
  </si>
  <si>
    <t>1.64</t>
  </si>
  <si>
    <t>67-АА № 178643</t>
  </si>
  <si>
    <t>.872</t>
  </si>
  <si>
    <t>Котельная №1 п. Новодугино</t>
  </si>
  <si>
    <t>с Новодугино</t>
  </si>
  <si>
    <t>66630435101</t>
  </si>
  <si>
    <t>ул. Чкалова</t>
  </si>
  <si>
    <t>67-АБ №685854</t>
  </si>
  <si>
    <t>07.07.2011</t>
  </si>
  <si>
    <t>1.42</t>
  </si>
  <si>
    <t>д Денисово</t>
  </si>
  <si>
    <t>66633450115</t>
  </si>
  <si>
    <t>д. Денисово</t>
  </si>
  <si>
    <t>67-АБ №576170</t>
  </si>
  <si>
    <t>24.08.2010</t>
  </si>
  <si>
    <t>1.24</t>
  </si>
  <si>
    <t>Котельная, д.Пересна</t>
  </si>
  <si>
    <t>16.09.2022</t>
  </si>
  <si>
    <t>1.72</t>
  </si>
  <si>
    <t>67-АБ №636703</t>
  </si>
  <si>
    <t>22.12.2010</t>
  </si>
  <si>
    <t>ул. Твардовского</t>
  </si>
  <si>
    <t>д. 5</t>
  </si>
  <si>
    <t>67-АА №178535</t>
  </si>
  <si>
    <t>3.186</t>
  </si>
  <si>
    <t>№6</t>
  </si>
  <si>
    <t>20.09.2011</t>
  </si>
  <si>
    <t>.7</t>
  </si>
  <si>
    <t>Котельная №16
ПУ-29</t>
  </si>
  <si>
    <t>д. 23</t>
  </si>
  <si>
    <t>24.09.2021</t>
  </si>
  <si>
    <t>.45</t>
  </si>
  <si>
    <t>нп. 1-й Микрорайон</t>
  </si>
  <si>
    <t>67-АА №178598</t>
  </si>
  <si>
    <t>2.202</t>
  </si>
  <si>
    <t>разрешение на ввод объекта в эксплуатацию</t>
  </si>
  <si>
    <t>№67-RU67514101-82-2016</t>
  </si>
  <si>
    <t>22.09.2016</t>
  </si>
  <si>
    <t>2.24</t>
  </si>
  <si>
    <t>1.45</t>
  </si>
  <si>
    <t>д Бояды</t>
  </si>
  <si>
    <t>66633465111</t>
  </si>
  <si>
    <t>д. Бояды (Прудковское с/пос)</t>
  </si>
  <si>
    <t>67-АА №181414</t>
  </si>
  <si>
    <t>28.09.2004</t>
  </si>
  <si>
    <t>.882</t>
  </si>
  <si>
    <t>д Прудки</t>
  </si>
  <si>
    <t>66633465101</t>
  </si>
  <si>
    <t>д. Прудки</t>
  </si>
  <si>
    <t>67-АА №178579</t>
  </si>
  <si>
    <t>.234</t>
  </si>
  <si>
    <t>Котельная, д. Даньково</t>
  </si>
  <si>
    <t>д Даньково</t>
  </si>
  <si>
    <t>66633495181</t>
  </si>
  <si>
    <t>д. Даньково</t>
  </si>
  <si>
    <t>1.08</t>
  </si>
  <si>
    <t>.51</t>
  </si>
  <si>
    <t>Котельная №25</t>
  </si>
  <si>
    <t>д Астапковичи</t>
  </si>
  <si>
    <t>66636408101</t>
  </si>
  <si>
    <t>д. Астапковичи</t>
  </si>
  <si>
    <t>30.03.2015</t>
  </si>
  <si>
    <t>.135</t>
  </si>
  <si>
    <t>д Лесники</t>
  </si>
  <si>
    <t>66636408147</t>
  </si>
  <si>
    <t>д. Лесники</t>
  </si>
  <si>
    <t>07.10.2011</t>
  </si>
  <si>
    <t>.116</t>
  </si>
  <si>
    <t>67-АБ №247127</t>
  </si>
  <si>
    <t>24.12.2007</t>
  </si>
  <si>
    <t>.403</t>
  </si>
  <si>
    <t>.2</t>
  </si>
  <si>
    <t>.161</t>
  </si>
  <si>
    <t>08.07.2015</t>
  </si>
  <si>
    <t>Котельная №27</t>
  </si>
  <si>
    <t>д Малые Кириллы</t>
  </si>
  <si>
    <t>66636442101</t>
  </si>
  <si>
    <t>ул. Головлева</t>
  </si>
  <si>
    <t>.29</t>
  </si>
  <si>
    <t>.112</t>
  </si>
  <si>
    <t>Котельная №26</t>
  </si>
  <si>
    <t>д Грязенять</t>
  </si>
  <si>
    <t>66636460118</t>
  </si>
  <si>
    <t>д. Грязенять</t>
  </si>
  <si>
    <t>№ 209-АБ</t>
  </si>
  <si>
    <t>23.12.2013</t>
  </si>
  <si>
    <t>.34</t>
  </si>
  <si>
    <t>д Липовка</t>
  </si>
  <si>
    <t>66636460101</t>
  </si>
  <si>
    <t>д. Липовка</t>
  </si>
  <si>
    <t>.123</t>
  </si>
  <si>
    <t>67-АВ №069089</t>
  </si>
  <si>
    <t>24.01.2014</t>
  </si>
  <si>
    <t>.973</t>
  </si>
  <si>
    <t>Котельная №20</t>
  </si>
  <si>
    <t>д. Козловка (Остерское с/пос)</t>
  </si>
  <si>
    <t>1.618</t>
  </si>
  <si>
    <t>Котельная №20 транзитные сети</t>
  </si>
  <si>
    <t>с Остер</t>
  </si>
  <si>
    <t>66636470101</t>
  </si>
  <si>
    <t>67-АБ №247132</t>
  </si>
  <si>
    <t>.792</t>
  </si>
  <si>
    <t>с. Остер</t>
  </si>
  <si>
    <t>1.169</t>
  </si>
  <si>
    <t>Котельная №29</t>
  </si>
  <si>
    <t>д Перенка</t>
  </si>
  <si>
    <t>66636472101</t>
  </si>
  <si>
    <t>д. Перенка</t>
  </si>
  <si>
    <t>.601</t>
  </si>
  <si>
    <t>Котельная №28</t>
  </si>
  <si>
    <t>д Пригорье</t>
  </si>
  <si>
    <t>66636476171</t>
  </si>
  <si>
    <t>д. Пригорье</t>
  </si>
  <si>
    <t>.21</t>
  </si>
  <si>
    <t>67-АБ №657890</t>
  </si>
  <si>
    <t>11.01.2011</t>
  </si>
  <si>
    <t>9.9</t>
  </si>
  <si>
    <t>5.727</t>
  </si>
  <si>
    <t>67-АБ №247135</t>
  </si>
  <si>
    <t>.115</t>
  </si>
  <si>
    <t>67-АБ №247019</t>
  </si>
  <si>
    <t>20.12.2007</t>
  </si>
  <si>
    <t>1.903</t>
  </si>
  <si>
    <t>ул. Загородная</t>
  </si>
  <si>
    <t>67-АБ №247020</t>
  </si>
  <si>
    <t>ул. Пайтерова</t>
  </si>
  <si>
    <t>67-АБ №247012</t>
  </si>
  <si>
    <t>1.536</t>
  </si>
  <si>
    <t>Котельная №17</t>
  </si>
  <si>
    <t>д. 53</t>
  </si>
  <si>
    <t>07.02.2012</t>
  </si>
  <si>
    <t>.253</t>
  </si>
  <si>
    <t>ул. Урицкого</t>
  </si>
  <si>
    <t>67-АБ №247643</t>
  </si>
  <si>
    <t>29.01.2008</t>
  </si>
  <si>
    <t>2.63</t>
  </si>
  <si>
    <t>ул. Товарная</t>
  </si>
  <si>
    <t>67-АБ №289636</t>
  </si>
  <si>
    <t>21.05.2008</t>
  </si>
  <si>
    <t>2.273</t>
  </si>
  <si>
    <t>Котельная №30</t>
  </si>
  <si>
    <t>ул. Чехова</t>
  </si>
  <si>
    <t>1.46</t>
  </si>
  <si>
    <t>№ 207-АБ</t>
  </si>
  <si>
    <t>1.723</t>
  </si>
  <si>
    <t>1.725</t>
  </si>
  <si>
    <t>ВТР-СРТЭ-1</t>
  </si>
  <si>
    <t>30.12.2016</t>
  </si>
  <si>
    <t>400</t>
  </si>
  <si>
    <t>69.806</t>
  </si>
  <si>
    <t>55.63</t>
  </si>
  <si>
    <t>Котельная №32 магистральные сети</t>
  </si>
  <si>
    <t>Котельная №32 транзитные сети</t>
  </si>
  <si>
    <t>д. 196</t>
  </si>
  <si>
    <t>67-АБ №247131</t>
  </si>
  <si>
    <t>1.03</t>
  </si>
  <si>
    <t>67-АВ №106460</t>
  </si>
  <si>
    <t>16.07.2014</t>
  </si>
  <si>
    <t>6.37</t>
  </si>
  <si>
    <t>67-АБ №247013</t>
  </si>
  <si>
    <t>.26</t>
  </si>
  <si>
    <t>Котельная №6 транзитные сети</t>
  </si>
  <si>
    <t>67-АБ №247128</t>
  </si>
  <si>
    <t>7.4</t>
  </si>
  <si>
    <t>2.76</t>
  </si>
  <si>
    <t>67-АБ №247129</t>
  </si>
  <si>
    <t>.276</t>
  </si>
  <si>
    <t>Тепловые сети "ВРЗ"</t>
  </si>
  <si>
    <t>№4</t>
  </si>
  <si>
    <t>31.12.2015</t>
  </si>
  <si>
    <t>5.53</t>
  </si>
  <si>
    <t>Тепловые сети "ВРЗ" -транзитные сети</t>
  </si>
  <si>
    <t>Тепловые сети "ВРЗ" магистральные</t>
  </si>
  <si>
    <t>Тепловые сети "Локомотивное Депо"</t>
  </si>
  <si>
    <t>Тепловые сети "Смоленсктепло"</t>
  </si>
  <si>
    <t>Тепловые сети "Смоленсктепло" магистральные</t>
  </si>
  <si>
    <t>Тепловые сети "Смоленсктепло" транзитные сети</t>
  </si>
  <si>
    <t>67-АБ №247644</t>
  </si>
  <si>
    <t>29.12.2008</t>
  </si>
  <si>
    <t>.187</t>
  </si>
  <si>
    <t>с Издешково</t>
  </si>
  <si>
    <t>66641457101</t>
  </si>
  <si>
    <t>ул. Чернышевского</t>
  </si>
  <si>
    <t>14.10.2021</t>
  </si>
  <si>
    <t>3.81</t>
  </si>
  <si>
    <t>Школа-интернат</t>
  </si>
  <si>
    <t>67-АБ №410704</t>
  </si>
  <si>
    <t>30.06.2009</t>
  </si>
  <si>
    <t>1.26</t>
  </si>
  <si>
    <t>№7-к</t>
  </si>
  <si>
    <t>28.01.2009</t>
  </si>
  <si>
    <t>.527</t>
  </si>
  <si>
    <t>ул. Районная подстанция</t>
  </si>
  <si>
    <t>.12</t>
  </si>
  <si>
    <t>№ 15/11-к</t>
  </si>
  <si>
    <t>26.05.2010</t>
  </si>
  <si>
    <t>25.51</t>
  </si>
  <si>
    <t>Котельная №15 - транзитные сети</t>
  </si>
  <si>
    <t>Котельная №15 магистральные сети</t>
  </si>
  <si>
    <t>Котельная №16 -транзитные сети</t>
  </si>
  <si>
    <t>№ 13-к</t>
  </si>
  <si>
    <t>01.12.2010</t>
  </si>
  <si>
    <t>32.5</t>
  </si>
  <si>
    <t>Котельная №16 магистральные сети</t>
  </si>
  <si>
    <t>ул. Ковалева</t>
  </si>
  <si>
    <t>№ 15-к</t>
  </si>
  <si>
    <t>15.11.2009</t>
  </si>
  <si>
    <t>.735</t>
  </si>
  <si>
    <t>67-АБ №445567</t>
  </si>
  <si>
    <t>03.09.2009</t>
  </si>
  <si>
    <t>.477</t>
  </si>
  <si>
    <t>67-АБ №438889</t>
  </si>
  <si>
    <t>06.08.2009</t>
  </si>
  <si>
    <t>.385</t>
  </si>
  <si>
    <t>ул. Красногвардейская</t>
  </si>
  <si>
    <t>6.207</t>
  </si>
  <si>
    <t>ул. Вахрушева</t>
  </si>
  <si>
    <t>№0052040/01-АБ</t>
  </si>
  <si>
    <t>5.6</t>
  </si>
  <si>
    <t>ул. Октябрьская</t>
  </si>
  <si>
    <t>№0052040/02-АБ</t>
  </si>
  <si>
    <t>1.22</t>
  </si>
  <si>
    <t>мкр. Завода ГМП</t>
  </si>
  <si>
    <t>7.3</t>
  </si>
  <si>
    <t>3.89</t>
  </si>
  <si>
    <t>Котельная №8 - транзитные сети</t>
  </si>
  <si>
    <t>ул. Коммунистическая</t>
  </si>
  <si>
    <t>2.37</t>
  </si>
  <si>
    <t>.15</t>
  </si>
  <si>
    <t>27.03.2019</t>
  </si>
  <si>
    <t>7.7</t>
  </si>
  <si>
    <t>5.09</t>
  </si>
  <si>
    <t>д. 18</t>
  </si>
  <si>
    <t>ул. Кутузова</t>
  </si>
  <si>
    <t>д. 33</t>
  </si>
  <si>
    <t>1.84</t>
  </si>
  <si>
    <t>.91</t>
  </si>
  <si>
    <t>д Богородицкое</t>
  </si>
  <si>
    <t>66644439101</t>
  </si>
  <si>
    <t>ул. Пригородная</t>
  </si>
  <si>
    <t>№23</t>
  </si>
  <si>
    <t>25.09.2019</t>
  </si>
  <si>
    <t>2.79</t>
  </si>
  <si>
    <t>2.131</t>
  </si>
  <si>
    <t>д Сметанино</t>
  </si>
  <si>
    <t>66644484101</t>
  </si>
  <si>
    <t>д. Сметанино</t>
  </si>
  <si>
    <t>№25</t>
  </si>
  <si>
    <t>27.09.2019</t>
  </si>
  <si>
    <t>2.57</t>
  </si>
  <si>
    <t>1.924</t>
  </si>
  <si>
    <t>с Талашкино</t>
  </si>
  <si>
    <t>66644492101</t>
  </si>
  <si>
    <t>с. Талашкино</t>
  </si>
  <si>
    <t>№31</t>
  </si>
  <si>
    <t>3.53</t>
  </si>
  <si>
    <t>2.605</t>
  </si>
  <si>
    <t>Котельная №1 Роддом</t>
  </si>
  <si>
    <t>г Сычевка</t>
  </si>
  <si>
    <t>66646101001</t>
  </si>
  <si>
    <t>67-АА №178298</t>
  </si>
  <si>
    <t>3.41</t>
  </si>
  <si>
    <t>Котельная №1 Роддом транзитные сети</t>
  </si>
  <si>
    <t>Котельная №2 ГДРСУ</t>
  </si>
  <si>
    <t>г. Сычевка</t>
  </si>
  <si>
    <t>ГДРСУ</t>
  </si>
  <si>
    <t>67-АА №700166</t>
  </si>
  <si>
    <t>1.763</t>
  </si>
  <si>
    <t>Котельная №3 Школа</t>
  </si>
  <si>
    <t>ул. Алексеевского</t>
  </si>
  <si>
    <t>д. б/н</t>
  </si>
  <si>
    <t>Отсутствует</t>
  </si>
  <si>
    <t>06.10.2014</t>
  </si>
  <si>
    <t>Котельная №4 ст. Игоревская</t>
  </si>
  <si>
    <t>ст Игоревская</t>
  </si>
  <si>
    <t>66654425101</t>
  </si>
  <si>
    <t>ул. Южная</t>
  </si>
  <si>
    <t>д.15</t>
  </si>
  <si>
    <t>https://portal.eias.ru/Portal/DownloadPage.aspx?type=12&amp;guid=63b2bc2d-f615-4dbc-8882-588525643588</t>
  </si>
  <si>
    <t>10.08.2022</t>
  </si>
  <si>
    <t>1.52</t>
  </si>
  <si>
    <t>67-АБ №151795</t>
  </si>
  <si>
    <t>17.11.2006</t>
  </si>
  <si>
    <t>4.43</t>
  </si>
  <si>
    <t>3.083</t>
  </si>
  <si>
    <t>Котельная №1-транзитные сети</t>
  </si>
  <si>
    <t>концессионное соглашение</t>
  </si>
  <si>
    <t>соглашение</t>
  </si>
  <si>
    <t>132/04-С</t>
  </si>
  <si>
    <t>2.58</t>
  </si>
  <si>
    <t>.344</t>
  </si>
  <si>
    <t>.1</t>
  </si>
  <si>
    <t>67-АБ №247609</t>
  </si>
  <si>
    <t>28.01.2008</t>
  </si>
  <si>
    <t>1.38</t>
  </si>
  <si>
    <t>67-АБ №247314</t>
  </si>
  <si>
    <t>10.01.2008</t>
  </si>
  <si>
    <t>.28</t>
  </si>
  <si>
    <t>67-АБ №247315</t>
  </si>
  <si>
    <t>.486</t>
  </si>
  <si>
    <t>д Михейково</t>
  </si>
  <si>
    <t>66658435101</t>
  </si>
  <si>
    <t>д. Михейково</t>
  </si>
  <si>
    <t>30.12.2014</t>
  </si>
  <si>
    <t>1.05</t>
  </si>
  <si>
    <t>д Суетово</t>
  </si>
  <si>
    <t>66658480101</t>
  </si>
  <si>
    <t>д. Суетово</t>
  </si>
  <si>
    <t>1.25</t>
  </si>
  <si>
    <t>Котельная №1 Восточный промузел</t>
  </si>
  <si>
    <t>г Ярцево</t>
  </si>
  <si>
    <t>66658101001</t>
  </si>
  <si>
    <t>г. Ярцево</t>
  </si>
  <si>
    <t>Восточный промоузел</t>
  </si>
  <si>
    <t>№22</t>
  </si>
  <si>
    <t>03.07.2012</t>
  </si>
  <si>
    <t>419.5</t>
  </si>
  <si>
    <t>86.1</t>
  </si>
  <si>
    <t>Котельная №1 Восточный промузел транзитные сети</t>
  </si>
  <si>
    <t>64.21</t>
  </si>
  <si>
    <t>Котельная №1 Восточный промузел-магистральные сети</t>
  </si>
  <si>
    <t>ул. Дачная</t>
  </si>
  <si>
    <t>д. 24</t>
  </si>
  <si>
    <t>67-АБ №625456</t>
  </si>
  <si>
    <t>22.04.2010</t>
  </si>
  <si>
    <t>1.09</t>
  </si>
  <si>
    <t>ул. Маршала Жукова</t>
  </si>
  <si>
    <t>д. 1-а</t>
  </si>
  <si>
    <t>.71</t>
  </si>
  <si>
    <t>Котельная №12 транзитные сети</t>
  </si>
  <si>
    <t>Котельная №14 ЛМПС</t>
  </si>
  <si>
    <t>ул. ЛММС</t>
  </si>
  <si>
    <t>№05/15</t>
  </si>
  <si>
    <t>18.03.2015</t>
  </si>
  <si>
    <t>.557</t>
  </si>
  <si>
    <t>ул. Победы</t>
  </si>
  <si>
    <t>3.44</t>
  </si>
  <si>
    <t>1.334</t>
  </si>
  <si>
    <t>67-АБ №171347</t>
  </si>
  <si>
    <t>24.04.2007</t>
  </si>
  <si>
    <t>5.15</t>
  </si>
  <si>
    <t>ул. Школьная</t>
  </si>
  <si>
    <t>д. 9-б</t>
  </si>
  <si>
    <t>67-АБ №625459</t>
  </si>
  <si>
    <t>11.86</t>
  </si>
  <si>
    <t>7.77</t>
  </si>
  <si>
    <t>ул. 1-я Рабочая</t>
  </si>
  <si>
    <t>д. 28-б</t>
  </si>
  <si>
    <t>67-АБ №625457</t>
  </si>
  <si>
    <t>Котельная №7 п. Пронькино</t>
  </si>
  <si>
    <t>п. Пронькино</t>
  </si>
  <si>
    <t>документов нет вообще</t>
  </si>
  <si>
    <t>01.04.2003</t>
  </si>
  <si>
    <t>.32</t>
  </si>
  <si>
    <t>ул. Краснооктябрьская</t>
  </si>
  <si>
    <t>67-АБ №171367</t>
  </si>
  <si>
    <t>25.04.2007</t>
  </si>
  <si>
    <t>7.2</t>
  </si>
  <si>
    <t>4.01</t>
  </si>
  <si>
    <t>5.29</t>
  </si>
  <si>
    <t>ул. Заозерная</t>
  </si>
  <si>
    <t>https://torgi.gov.ru/restricted/notification/notificationView.html?notificationId=9816081&amp;lotId=9816199&amp;prevPageN=1</t>
  </si>
  <si>
    <t>№02/17</t>
  </si>
  <si>
    <t>31.01.2017</t>
  </si>
  <si>
    <t>.68</t>
  </si>
  <si>
    <t>.54</t>
  </si>
  <si>
    <t>ул. Макаренко</t>
  </si>
  <si>
    <t>д. 3-б</t>
  </si>
  <si>
    <t>67-АБ №625458</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</si>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</sst>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dd\.mm\.yyyy"/>
    <numFmt numFmtId="169" formatCode="000000"/>
    <numFmt numFmtId="170" formatCode="#,##0.000"/>
    <numFmt numFmtId="171" formatCode="#,##0.0000"/>
    <numFmt numFmtId="172" formatCode="h:mm;@"/>
  </numFmts>
  <fonts count="77">
    <font>
      <sz val="11"/>
      <color rgb="FF000000"/>
      <name val="Calibri"/>
    </font>
    <font>
      <sz val="11"/>
      <color rgb="FFFFFFFF"/>
      <name val="Tahoma"/>
    </font>
    <font>
      <b/>
      <sz val="10"/>
      <name val="Tahoma"/>
    </font>
    <font>
      <sz val="10"/>
      <name val="Tahoma"/>
    </font>
    <font>
      <sz val="11"/>
      <color rgb="FF000000"/>
      <name val="Tahoma"/>
    </font>
    <font>
      <sz val="9"/>
      <color rgb="FF000000"/>
      <name val="Tahoma"/>
    </font>
    <font>
      <sz val="10"/>
      <color rgb="FF000000"/>
      <name val="Tahoma"/>
    </font>
    <font>
      <b/>
      <sz val="10"/>
      <color rgb="FF000000"/>
      <name val="Tahoma"/>
    </font>
    <font>
      <sz val="1"/>
      <color rgb="FFFFFFFF"/>
      <name val="Tahoma"/>
    </font>
    <font>
      <sz val="9"/>
      <name val="Tahoma"/>
    </font>
    <font>
      <sz val="3"/>
      <name val="Tahoma"/>
    </font>
    <font>
      <sz val="16"/>
      <name val="Tahoma"/>
    </font>
    <font>
      <b/>
      <sz val="9"/>
      <name val="Tahoma"/>
    </font>
    <font>
      <sz val="3"/>
      <color rgb="FF993300"/>
      <name val="Tahoma"/>
    </font>
    <font>
      <sz val="7"/>
      <name val="Tahoma"/>
    </font>
    <font>
      <sz val="3"/>
      <color rgb="FFFFFFFF"/>
      <name val="Tahoma"/>
    </font>
    <font>
      <sz val="7"/>
      <color theme="0" tint="-0.499984740745262"/>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sz val="1"/>
      <color theme="0"/>
      <name val="Tahoma"/>
    </font>
    <font>
      <sz val="9"/>
      <color rgb="FFBCBCBC"/>
      <name val="Tahoma"/>
    </font>
    <font>
      <sz val="9"/>
      <color rgb="FF000080"/>
      <name val="Tahoma"/>
    </font>
    <font>
      <sz val="9"/>
      <color theme="1"/>
      <name val="Tahoma"/>
    </font>
    <font>
      <sz val="12"/>
      <name val="Marlett"/>
    </font>
    <font>
      <sz val="12"/>
      <color theme="0"/>
      <name val="Tahoma"/>
    </font>
    <font>
      <sz val="1"/>
      <name val="Tahoma"/>
    </font>
    <font>
      <sz val="11"/>
      <color rgb="FFBCBCBC"/>
      <name val="Wingdings 2"/>
    </font>
    <font>
      <sz val="1"/>
      <color rgb="FF000000"/>
      <name val="Tahoma"/>
    </font>
    <font>
      <sz val="9"/>
      <color rgb="FFFFFFFF"/>
      <name val="Tahoma"/>
    </font>
    <font>
      <b/>
      <sz val="9"/>
      <color rgb="FF000080"/>
      <name val="Tahoma"/>
    </font>
    <font>
      <sz val="18"/>
      <color rgb="FF000000"/>
      <name val="Tahoma"/>
    </font>
    <font>
      <sz val="12"/>
      <color rgb="FF000000"/>
      <name val="Tahoma"/>
    </font>
    <font>
      <sz val="8"/>
      <name val="Tahoma"/>
    </font>
    <font>
      <b/>
      <sz val="10"/>
      <color theme="1"/>
      <name val="Tahoma"/>
    </font>
    <font>
      <sz val="10"/>
      <color theme="1"/>
      <name val="Tahoma"/>
    </font>
    <font>
      <sz val="3"/>
      <color theme="0"/>
      <name val="Tahoma"/>
    </font>
    <font>
      <sz val="3"/>
      <color rgb="FFBCBCBC"/>
      <name val="Tahoma"/>
    </font>
    <font>
      <sz val="1"/>
      <color rgb="FFBCBCBC"/>
      <name val="Tahoma"/>
    </font>
    <font>
      <sz val="11"/>
      <name val="Wingdings 2"/>
    </font>
    <font>
      <b/>
      <sz val="1"/>
      <color theme="0"/>
      <name val="Tahoma"/>
    </font>
    <font>
      <sz val="11"/>
      <name val="Webdings2"/>
    </font>
    <font>
      <sz val="1"/>
      <name val="Webdings2"/>
    </font>
    <font>
      <sz val="1"/>
      <color theme="0"/>
      <name val="Webdings2"/>
    </font>
    <font>
      <sz val="11"/>
      <color theme="0"/>
      <name val="Wingdings 2"/>
    </font>
    <font>
      <sz val="11"/>
      <color theme="0"/>
      <name val="Webdings2"/>
    </font>
    <font>
      <sz val="1"/>
      <color theme="0"/>
      <name val="Wingdings 2"/>
    </font>
    <font>
      <u/>
      <sz val="9"/>
      <color theme="10"/>
      <name val="Tahoma"/>
    </font>
    <font>
      <b/>
      <sz val="1"/>
      <color rgb="FF000080"/>
      <name val="Tahoma"/>
    </font>
    <font>
      <sz val="11"/>
      <color theme="0"/>
      <name val="Tahoma"/>
    </font>
    <font>
      <sz val="15"/>
      <color theme="0"/>
      <name val="Tahoma"/>
    </font>
    <font>
      <sz val="15"/>
      <name val="Tahoma"/>
    </font>
    <font>
      <b/>
      <sz val="9"/>
      <color rgb="FF000000"/>
      <name val="Tahoma"/>
    </font>
    <font>
      <sz val="8"/>
      <color rgb="FF000080"/>
      <name val="Tahoma"/>
    </font>
    <font>
      <sz val="8"/>
      <color theme="0"/>
      <name val="Tahoma"/>
    </font>
    <font>
      <b/>
      <sz val="8"/>
      <color rgb="FFC0C0C0"/>
      <name val="Wingdings 2"/>
    </font>
    <font>
      <b/>
      <u/>
      <sz val="9"/>
      <color rgb="FF000080"/>
      <name val="Tahoma"/>
    </font>
    <font>
      <u/>
      <sz val="1"/>
      <color rgb="FF333399"/>
      <name val="Tahoma"/>
    </font>
    <font>
      <sz val="14"/>
      <color rgb="FFBCBCBC"/>
      <name val="Calibri"/>
    </font>
    <font>
      <sz val="9"/>
      <color rgb="FFFF0000"/>
      <name val="Tahoma"/>
    </font>
    <font>
      <sz val="10"/>
      <color rgb="FF000000"/>
      <name val="Arial"/>
    </font>
    <font>
      <sz val="15"/>
      <color rgb="FF000000"/>
      <name val="Tahoma"/>
    </font>
    <font>
      <sz val="18"/>
      <color theme="0"/>
      <name val="Tahoma"/>
    </font>
    <font>
      <u/>
      <sz val="9"/>
      <name val="Tahoma"/>
    </font>
    <font>
      <b/>
      <sz val="9"/>
      <color rgb="FFFFFFFF"/>
      <name val="Tahoma"/>
    </font>
    <font>
      <sz val="9"/>
      <color rgb="FF333399"/>
      <name val="Tahoma"/>
    </font>
    <font>
      <sz val="7"/>
      <color rgb="FF000000"/>
      <name val="Tahoma"/>
    </font>
    <font>
      <sz val="1"/>
      <color rgb="FF000080"/>
      <name val="Tahoma"/>
    </font>
    <font>
      <b/>
      <u/>
      <sz val="9"/>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8">
    <fill>
      <patternFill patternType="none"/>
    </fill>
    <fill>
      <patternFill patternType="gray125"/>
    </fill>
    <fill>
      <patternFill patternType="solid">
        <fgColor rgb="FFBCBCBC"/>
      </patternFill>
    </fill>
    <fill>
      <patternFill patternType="solid">
        <fgColor theme="0" tint="-0.14999847407452621"/>
        <bgColor indexed="6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EAEBEE"/>
      </patternFill>
    </fill>
    <fill>
      <patternFill patternType="solid">
        <fgColor rgb="FFFF9900"/>
      </patternFill>
    </fill>
    <fill>
      <patternFill patternType="solid">
        <fgColor rgb="FF0066CC"/>
      </patternFill>
    </fill>
    <fill>
      <patternFill patternType="solid">
        <fgColor rgb="FF808000"/>
      </patternFill>
    </fill>
    <fill>
      <patternFill patternType="solid">
        <fgColor rgb="FFCC99FF"/>
      </patternFill>
    </fill>
    <fill>
      <patternFill patternType="solid">
        <fgColor rgb="FFC0C0C0"/>
      </patternFill>
    </fill>
    <fill>
      <patternFill patternType="lightDown">
        <fgColor rgb="FFB7E4FF"/>
        <bgColor rgb="FFFFFFFF"/>
      </patternFill>
    </fill>
    <fill>
      <patternFill patternType="solid">
        <fgColor rgb="FFFFFF00"/>
      </patternFill>
    </fill>
    <fill>
      <patternFill patternType="solid">
        <fgColor rgb="FFCCCCFF"/>
      </patternFill>
    </fill>
    <fill>
      <patternFill patternType="solid">
        <fgColor rgb="FFFFB7B7"/>
      </patternFill>
    </fill>
    <fill>
      <patternFill patternType="solid">
        <fgColor rgb="FF8DB4E2"/>
      </patternFill>
    </fill>
    <fill>
      <patternFill patternType="solid">
        <fgColor theme="2" tint="-9.9978637043366805E-2"/>
        <bgColor indexed="65"/>
      </patternFill>
    </fill>
    <fill>
      <patternFill patternType="solid">
        <fgColor theme="5" tint="0.79998168889431442"/>
        <bgColor indexed="65"/>
      </patternFill>
    </fill>
    <fill>
      <patternFill patternType="solid">
        <fgColor theme="9" tint="-0.249977111117893"/>
        <bgColor indexed="65"/>
      </patternFill>
    </fill>
    <fill>
      <patternFill patternType="solid">
        <fgColor theme="6" tint="0.39997558519241921"/>
        <bgColor indexed="65"/>
      </patternFill>
    </fill>
    <fill>
      <patternFill patternType="solid">
        <fgColor theme="7" tint="0.79998168889431442"/>
        <bgColor indexed="65"/>
      </patternFill>
    </fill>
  </fills>
  <borders count="66">
    <border>
      <left/>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BCBCBC"/>
      </left>
      <right/>
      <top/>
      <bottom/>
      <diagonal/>
    </border>
    <border>
      <left/>
      <right style="thin">
        <color rgb="FFBCBCBC"/>
      </right>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BCBCBC"/>
      </left>
      <right/>
      <top/>
      <bottom style="thin">
        <color rgb="FFBCBCBC"/>
      </bottom>
      <diagonal/>
    </border>
    <border>
      <left/>
      <right/>
      <top/>
      <bottom style="thin">
        <color rgb="FFBCBCBC"/>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hair">
        <color rgb="FFC0C0C0"/>
      </left>
      <right/>
      <top style="hair">
        <color rgb="FFC0C0C0"/>
      </top>
      <bottom style="hair">
        <color rgb="FFC0C0C0"/>
      </bottom>
      <diagonal/>
    </border>
    <border>
      <left style="thin">
        <color rgb="FFC0C0C0"/>
      </left>
      <right style="thin">
        <color rgb="FFC0C0C0"/>
      </right>
      <top style="thin">
        <color rgb="FFC0C0C0"/>
      </top>
      <bottom style="thin">
        <color rgb="FFC0C0C0"/>
      </bottom>
      <diagonal/>
    </border>
    <border>
      <left style="thin">
        <color rgb="FFBCBCBC"/>
      </left>
      <right style="thin">
        <color rgb="FFBCBCBC"/>
      </right>
      <top style="thin">
        <color rgb="FFBCBCBC"/>
      </top>
      <bottom style="thin">
        <color rgb="FFBCBCBC"/>
      </bottom>
      <diagonal/>
    </border>
    <border>
      <left/>
      <right/>
      <top style="thin">
        <color rgb="FFC0C0C0"/>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style="thin">
        <color rgb="FFC0C0C0"/>
      </right>
      <top/>
      <bottom style="thin">
        <color rgb="FFC0C0C0"/>
      </bottom>
      <diagonal/>
    </border>
    <border>
      <left/>
      <right/>
      <top style="thin">
        <color rgb="FFD3DBDB"/>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top/>
      <bottom style="thin">
        <color rgb="FFC0C0C0"/>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C0C0C0"/>
      </left>
      <right style="thin">
        <color rgb="FFC0C0C0"/>
      </right>
      <top/>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theme="0" tint="-0.249977111117893"/>
      </left>
      <right style="thin">
        <color rgb="FFC0C0C0"/>
      </right>
      <top style="thin">
        <color rgb="FFC0C0C0"/>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style="thin">
        <color rgb="FFBCBCBC"/>
      </left>
      <right/>
      <top style="medium">
        <color rgb="FFBCBCBC"/>
      </top>
      <bottom/>
      <diagonal/>
    </border>
    <border>
      <left/>
      <right/>
      <top style="medium">
        <color rgb="FFBCBCBC"/>
      </top>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style="thin">
        <color theme="0" tint="-0.249977111117893"/>
      </right>
      <top style="thin">
        <color rgb="FFC0C0C0"/>
      </top>
      <bottom style="thin">
        <color rgb="FFC0C0C0"/>
      </bottom>
      <diagonal/>
    </border>
    <border>
      <left style="thin">
        <color rgb="FFC0C0C0"/>
      </left>
      <right style="thin">
        <color rgb="FFC0C0C0"/>
      </right>
      <top style="thin">
        <color rgb="FFC0C0C0"/>
      </top>
      <bottom style="medium">
        <color rgb="FFC0C0C0"/>
      </bottom>
      <diagonal/>
    </border>
    <border>
      <left/>
      <right/>
      <top/>
      <bottom style="medium">
        <color rgb="FFC0C0C0"/>
      </bottom>
      <diagonal/>
    </border>
    <border>
      <left/>
      <right/>
      <top style="thin">
        <color rgb="FFC0C0C0"/>
      </top>
      <bottom style="medium">
        <color rgb="FFC0C0C0"/>
      </bottom>
      <diagonal/>
    </border>
    <border>
      <left style="thin">
        <color rgb="FFBCBCBC"/>
      </left>
      <right/>
      <top style="thin">
        <color rgb="FFBCBCBC"/>
      </top>
      <bottom style="thin">
        <color rgb="FFC0C0C0"/>
      </bottom>
      <diagonal/>
    </border>
    <border>
      <left style="thin">
        <color rgb="FFBCBCBC"/>
      </left>
      <right/>
      <top style="medium">
        <color rgb="FFBCBCBC"/>
      </top>
      <bottom style="thin">
        <color rgb="FFC0C0C0"/>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rgb="FFD3DBDB"/>
      </left>
      <right style="thin">
        <color rgb="FFD3DBDB"/>
      </right>
      <top style="thin">
        <color rgb="FFD3DBDB"/>
      </top>
      <bottom style="thin">
        <color rgb="FFD3DBDB"/>
      </bottom>
      <diagonal/>
    </border>
    <border>
      <left style="thin">
        <color rgb="FF000000"/>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C0C0C0"/>
      </left>
      <right style="thin">
        <color rgb="FFC0C0C0"/>
      </right>
      <top style="thin">
        <color rgb="FFC0C0C0"/>
      </top>
      <bottom style="thin">
        <color rgb="FFBCBCBC"/>
      </bottom>
      <diagonal/>
    </border>
    <border>
      <left/>
      <right/>
      <top style="dotted">
        <color rgb="FF000000"/>
      </top>
      <bottom style="dotted">
        <color rgb="FF000000"/>
      </bottom>
      <diagonal/>
    </border>
  </borders>
  <cellStyleXfs count="1201">
    <xf numFmtId="0" fontId="0" fillId="0" borderId="0" applyFill="0" applyBorder="0">
      <alignment vertical="top"/>
    </xf>
    <xf numFmtId="49" fontId="1" fillId="0" borderId="0" applyFill="0" applyBorder="0">
      <alignment wrapText="1"/>
    </xf>
    <xf numFmtId="0" fontId="2" fillId="0" borderId="0" applyFill="0" applyBorder="0">
      <alignment vertical="center" wrapText="1"/>
    </xf>
    <xf numFmtId="0" fontId="2" fillId="0" borderId="0" applyFill="0" applyBorder="0">
      <alignment vertical="center"/>
    </xf>
    <xf numFmtId="0" fontId="3" fillId="2" borderId="1">
      <alignment horizontal="center" vertical="center" wrapText="1"/>
    </xf>
    <xf numFmtId="0" fontId="3" fillId="2" borderId="2">
      <alignment horizontal="center" vertical="center" wrapText="1"/>
    </xf>
    <xf numFmtId="0" fontId="3" fillId="2" borderId="3">
      <alignment horizontal="center" vertical="center" wrapText="1"/>
    </xf>
    <xf numFmtId="0" fontId="3" fillId="3" borderId="4">
      <alignment horizontal="right" vertical="center" wrapText="1" indent="1"/>
    </xf>
    <xf numFmtId="0" fontId="3" fillId="3" borderId="5">
      <alignment horizontal="right" vertical="center" wrapText="1" indent="1"/>
    </xf>
    <xf numFmtId="0" fontId="4" fillId="0" borderId="4" applyFill="0">
      <alignment wrapText="1"/>
    </xf>
    <xf numFmtId="0" fontId="5" fillId="4" borderId="6">
      <alignment horizontal="center" vertical="center" wrapText="1"/>
    </xf>
    <xf numFmtId="0" fontId="6" fillId="0" borderId="4" applyFill="0">
      <alignment vertical="center" wrapText="1"/>
    </xf>
    <xf numFmtId="0" fontId="5" fillId="5" borderId="6">
      <alignment horizontal="center" vertical="center" wrapText="1"/>
    </xf>
    <xf numFmtId="0" fontId="6" fillId="0" borderId="4" applyFill="0">
      <alignment horizontal="left" vertical="center" wrapText="1"/>
    </xf>
    <xf numFmtId="0" fontId="5" fillId="6" borderId="6">
      <alignment horizontal="center" vertical="center" wrapText="1"/>
    </xf>
    <xf numFmtId="0" fontId="5" fillId="7" borderId="6">
      <alignment horizontal="center" vertical="center" wrapText="1"/>
    </xf>
    <xf numFmtId="0" fontId="3" fillId="3" borderId="0" applyBorder="0">
      <alignment horizontal="right" vertical="center" wrapText="1" indent="1"/>
    </xf>
    <xf numFmtId="0" fontId="7" fillId="0" borderId="4" applyFill="0">
      <alignment horizontal="left" vertical="center" wrapText="1"/>
    </xf>
    <xf numFmtId="0" fontId="7" fillId="0" borderId="7" applyFill="0">
      <alignment horizontal="left" vertical="center" wrapText="1"/>
    </xf>
    <xf numFmtId="0" fontId="3" fillId="3" borderId="6">
      <alignment horizontal="right" vertical="center" wrapText="1" indent="1"/>
    </xf>
    <xf numFmtId="0" fontId="3" fillId="3" borderId="8">
      <alignment horizontal="right" vertical="center" wrapText="1" indent="1"/>
    </xf>
    <xf numFmtId="0" fontId="6" fillId="0" borderId="4" applyFill="0">
      <alignment wrapText="1"/>
    </xf>
    <xf numFmtId="0" fontId="6" fillId="0" borderId="0" applyFill="0" applyBorder="0">
      <alignment vertical="center" wrapText="1"/>
    </xf>
    <xf numFmtId="0" fontId="6" fillId="0" borderId="0" applyFill="0" applyBorder="0">
      <alignment vertical="top" wrapText="1"/>
    </xf>
    <xf numFmtId="0" fontId="3" fillId="3" borderId="9">
      <alignment horizontal="right" vertical="center" wrapText="1" indent="1"/>
    </xf>
    <xf numFmtId="0" fontId="3" fillId="3" borderId="10">
      <alignment horizontal="right" vertical="center" wrapText="1" indent="1"/>
    </xf>
    <xf numFmtId="0" fontId="4" fillId="0" borderId="9" applyFill="0">
      <alignment wrapText="1"/>
    </xf>
    <xf numFmtId="0" fontId="4" fillId="0" borderId="10" applyFill="0">
      <alignment wrapText="1"/>
    </xf>
    <xf numFmtId="0" fontId="4" fillId="0" borderId="10" applyFill="0">
      <alignment vertical="center" wrapText="1"/>
    </xf>
    <xf numFmtId="0" fontId="8" fillId="0" borderId="0" applyFill="0" applyBorder="0">
      <alignment vertical="center" wrapText="1"/>
    </xf>
    <xf numFmtId="0" fontId="9" fillId="0" borderId="0" applyFill="0" applyBorder="0">
      <alignment horizontal="left" vertical="top" indent="1"/>
    </xf>
    <xf numFmtId="0" fontId="5" fillId="0" borderId="0" applyFill="0" applyBorder="0">
      <alignment horizontal="left" vertical="center" indent="1"/>
    </xf>
    <xf numFmtId="0" fontId="10" fillId="8" borderId="0" applyBorder="0">
      <alignment vertical="center" wrapText="1"/>
    </xf>
    <xf numFmtId="0" fontId="11" fillId="8" borderId="0" applyBorder="0">
      <alignment vertical="center" wrapText="1"/>
    </xf>
    <xf numFmtId="0" fontId="9" fillId="0" borderId="11" applyFill="0">
      <alignment horizontal="center" vertical="center" wrapText="1"/>
    </xf>
    <xf numFmtId="0" fontId="9" fillId="0" borderId="12" applyFill="0">
      <alignment horizontal="center" vertical="center" wrapText="1"/>
    </xf>
    <xf numFmtId="0" fontId="12" fillId="8" borderId="0" applyBorder="0">
      <alignment vertical="center" wrapText="1"/>
    </xf>
    <xf numFmtId="0" fontId="10" fillId="8" borderId="0" applyBorder="0">
      <alignment horizontal="right" vertical="center" wrapText="1" indent="1"/>
    </xf>
    <xf numFmtId="0" fontId="13" fillId="8" borderId="0" applyBorder="0">
      <alignment horizontal="center" vertical="center" wrapText="1"/>
    </xf>
    <xf numFmtId="0" fontId="9" fillId="8" borderId="13">
      <alignment horizontal="right" vertical="center" wrapText="1" indent="1"/>
    </xf>
    <xf numFmtId="0" fontId="5" fillId="6" borderId="14">
      <alignment horizontal="left" vertical="center" wrapText="1" indent="1"/>
    </xf>
    <xf numFmtId="14" fontId="14" fillId="8" borderId="0" applyBorder="0">
      <alignment horizontal="left" vertical="center" wrapText="1"/>
    </xf>
    <xf numFmtId="0" fontId="15" fillId="8" borderId="0" applyBorder="0">
      <alignment horizontal="center" vertical="center" wrapText="1"/>
    </xf>
    <xf numFmtId="0" fontId="10" fillId="8" borderId="0" applyBorder="0">
      <alignment horizontal="left" vertical="center" wrapText="1" indent="1"/>
    </xf>
    <xf numFmtId="0" fontId="9" fillId="8" borderId="0" applyBorder="0">
      <alignment horizontal="center" vertical="center" wrapText="1"/>
    </xf>
    <xf numFmtId="0" fontId="9" fillId="7" borderId="14">
      <alignment horizontal="left" vertical="top" wrapText="1" indent="1"/>
      <protection locked="0"/>
    </xf>
    <xf numFmtId="0" fontId="9" fillId="0" borderId="0" applyFill="0" applyBorder="0">
      <alignment horizontal="left" vertical="center" wrapText="1"/>
    </xf>
    <xf numFmtId="14" fontId="16" fillId="0" borderId="14" applyFill="0">
      <alignment horizontal="center" vertical="center" wrapText="1"/>
    </xf>
    <xf numFmtId="168" fontId="5" fillId="7" borderId="14">
      <alignment horizontal="left" vertical="center" wrapText="1" indent="1"/>
      <protection locked="0"/>
    </xf>
    <xf numFmtId="0" fontId="17" fillId="0" borderId="0" applyFill="0" applyBorder="0">
      <alignment horizontal="left" vertical="center" indent="1"/>
    </xf>
    <xf numFmtId="0" fontId="18" fillId="0" borderId="0" applyFill="0" applyBorder="0">
      <alignment vertical="center" wrapText="1"/>
    </xf>
    <xf numFmtId="0" fontId="9" fillId="8" borderId="0" applyBorder="0">
      <alignment vertical="center" wrapText="1"/>
    </xf>
    <xf numFmtId="14" fontId="16" fillId="0" borderId="14" applyFill="0">
      <alignment horizontal="left" vertical="center" wrapText="1"/>
    </xf>
    <xf numFmtId="49" fontId="9" fillId="8" borderId="13">
      <alignment horizontal="right" vertical="center" wrapText="1" indent="1"/>
    </xf>
    <xf numFmtId="49" fontId="18" fillId="0" borderId="0" applyFill="0" applyBorder="0">
      <alignment vertical="center" wrapText="1"/>
    </xf>
    <xf numFmtId="0" fontId="5" fillId="7" borderId="14">
      <alignment horizontal="left" vertical="center" wrapText="1" indent="1"/>
      <protection locked="0"/>
    </xf>
    <xf numFmtId="49" fontId="9" fillId="7" borderId="14">
      <alignment horizontal="left" vertical="center" wrapText="1" indent="1"/>
      <protection locked="0"/>
    </xf>
    <xf numFmtId="168" fontId="5" fillId="0" borderId="14" applyFill="0">
      <alignment horizontal="left" vertical="center" wrapText="1" indent="1"/>
    </xf>
    <xf numFmtId="0" fontId="5" fillId="8" borderId="0" applyBorder="0">
      <alignment horizontal="right" vertical="center" wrapText="1" indent="1"/>
    </xf>
    <xf numFmtId="0" fontId="19" fillId="0" borderId="0" applyFill="0" applyBorder="0">
      <alignment horizontal="left" vertical="center" wrapText="1"/>
    </xf>
    <xf numFmtId="0" fontId="9" fillId="8" borderId="0" applyBorder="0">
      <alignment horizontal="right" vertical="center" wrapText="1" indent="1"/>
    </xf>
    <xf numFmtId="0" fontId="9" fillId="0" borderId="0" applyFill="0" applyBorder="0">
      <alignment horizontal="center" vertical="center" wrapText="1"/>
    </xf>
    <xf numFmtId="0" fontId="19" fillId="0" borderId="0" applyFill="0" applyBorder="0">
      <alignment vertical="center" wrapText="1"/>
    </xf>
    <xf numFmtId="0" fontId="5" fillId="8" borderId="0" applyBorder="0">
      <alignment horizontal="left" vertical="center" wrapText="1" indent="1"/>
    </xf>
    <xf numFmtId="49" fontId="9" fillId="0" borderId="14" applyFill="0">
      <alignment horizontal="left" vertical="center" wrapText="1" indent="1"/>
    </xf>
    <xf numFmtId="0" fontId="20" fillId="8" borderId="0" applyBorder="0">
      <alignment horizontal="center" vertical="center" wrapText="1"/>
    </xf>
    <xf numFmtId="49" fontId="9" fillId="6" borderId="14">
      <alignment horizontal="left" vertical="center" wrapText="1" indent="1"/>
    </xf>
    <xf numFmtId="14" fontId="9" fillId="8" borderId="0" applyBorder="0">
      <alignment horizontal="center" vertical="center" wrapText="1"/>
    </xf>
    <xf numFmtId="0" fontId="5" fillId="8" borderId="13">
      <alignment horizontal="right" vertical="center" wrapText="1" indent="1"/>
    </xf>
    <xf numFmtId="14" fontId="9" fillId="8" borderId="0" applyBorder="0">
      <alignment horizontal="left" vertical="center" wrapText="1"/>
    </xf>
    <xf numFmtId="0" fontId="9" fillId="7" borderId="14">
      <alignment horizontal="left" vertical="center" wrapText="1" indent="1"/>
      <protection locked="0"/>
    </xf>
    <xf numFmtId="0" fontId="21" fillId="8" borderId="0" applyBorder="0">
      <alignment horizontal="right" vertical="center" wrapText="1" indent="1"/>
    </xf>
    <xf numFmtId="0" fontId="21" fillId="8" borderId="0" applyBorder="0">
      <alignment horizontal="left" vertical="center" wrapText="1" indent="1"/>
    </xf>
    <xf numFmtId="49" fontId="9" fillId="9" borderId="14">
      <alignment horizontal="left" vertical="center" wrapText="1" indent="1"/>
    </xf>
    <xf numFmtId="49" fontId="22" fillId="0" borderId="14" applyFill="0">
      <alignment horizontal="left" vertical="center" wrapText="1" indent="1"/>
    </xf>
    <xf numFmtId="0" fontId="9" fillId="9" borderId="14">
      <alignment horizontal="left" vertical="center" wrapText="1" indent="1"/>
    </xf>
    <xf numFmtId="168" fontId="5" fillId="7" borderId="15">
      <alignment horizontal="left" vertical="center" wrapText="1" indent="1"/>
      <protection locked="0"/>
    </xf>
    <xf numFmtId="49" fontId="11" fillId="8" borderId="0" applyBorder="0">
      <alignment horizontal="center" vertical="center" wrapText="1"/>
    </xf>
    <xf numFmtId="0" fontId="9" fillId="0" borderId="0" applyFill="0" applyBorder="0">
      <alignment horizontal="left" vertical="center" wrapText="1" indent="4"/>
    </xf>
    <xf numFmtId="49" fontId="9" fillId="8" borderId="0" applyBorder="0">
      <alignment horizontal="right" vertical="center" wrapText="1" indent="1"/>
    </xf>
    <xf numFmtId="49" fontId="5" fillId="8" borderId="0" applyBorder="0">
      <alignment horizontal="right" vertical="center" wrapText="1" indent="1"/>
    </xf>
    <xf numFmtId="0" fontId="23" fillId="0" borderId="0" applyFill="0" applyBorder="0">
      <alignment horizontal="left" vertical="center" indent="1"/>
    </xf>
    <xf numFmtId="0" fontId="23" fillId="0" borderId="0" applyFill="0" applyBorder="0">
      <alignment horizontal="center" vertical="center" wrapText="1"/>
    </xf>
    <xf numFmtId="0" fontId="23" fillId="0" borderId="0" applyFill="0" applyBorder="0">
      <alignment horizontal="left" vertical="center" wrapText="1" indent="1"/>
    </xf>
    <xf numFmtId="0" fontId="9" fillId="0" borderId="16" applyFill="0">
      <alignment horizontal="left" vertical="center" wrapText="1" indent="1"/>
    </xf>
    <xf numFmtId="0" fontId="9" fillId="0" borderId="16" applyFill="0">
      <alignment horizontal="center" vertical="center" wrapText="1"/>
    </xf>
    <xf numFmtId="4" fontId="9" fillId="0" borderId="14" applyFill="0">
      <alignment horizontal="center" vertical="center" wrapText="1"/>
    </xf>
    <xf numFmtId="169" fontId="9" fillId="0" borderId="12" applyFill="0">
      <alignment horizontal="center" vertical="center" wrapText="1"/>
    </xf>
    <xf numFmtId="169" fontId="9" fillId="0" borderId="14" applyFill="0">
      <alignment horizontal="center" vertical="center" wrapText="1"/>
    </xf>
    <xf numFmtId="49" fontId="24" fillId="0" borderId="16" applyFill="0">
      <alignment horizontal="center" vertical="center" wrapText="1"/>
    </xf>
    <xf numFmtId="49" fontId="9" fillId="10" borderId="17">
      <alignment horizontal="center" vertical="center" wrapText="1"/>
    </xf>
    <xf numFmtId="49" fontId="18" fillId="10" borderId="17">
      <alignment horizontal="left" vertical="center" wrapText="1"/>
    </xf>
    <xf numFmtId="49" fontId="18" fillId="10" borderId="18">
      <alignment horizontal="left" vertical="center" wrapText="1"/>
    </xf>
    <xf numFmtId="0" fontId="23" fillId="0" borderId="19" applyFill="0">
      <alignment vertical="center"/>
    </xf>
    <xf numFmtId="0" fontId="23" fillId="0" borderId="0" applyFill="0" applyBorder="0">
      <alignment vertical="center"/>
    </xf>
    <xf numFmtId="0" fontId="9" fillId="0" borderId="14" applyFill="0">
      <alignment horizontal="center" vertical="center" wrapText="1"/>
    </xf>
    <xf numFmtId="0" fontId="23" fillId="0" borderId="14" applyFill="0">
      <alignment horizontal="center" vertical="center" wrapText="1"/>
    </xf>
    <xf numFmtId="49" fontId="9" fillId="7" borderId="14">
      <alignment vertical="center" wrapText="1"/>
      <protection locked="0"/>
    </xf>
    <xf numFmtId="49" fontId="18" fillId="0" borderId="14" applyFill="0">
      <alignment horizontal="left" vertical="center" wrapText="1"/>
    </xf>
    <xf numFmtId="0" fontId="24" fillId="0" borderId="20" applyFill="0">
      <alignment vertical="top" wrapText="1"/>
    </xf>
    <xf numFmtId="0" fontId="9" fillId="0" borderId="21" applyFill="0">
      <alignment horizontal="center" vertical="center" wrapText="1"/>
    </xf>
    <xf numFmtId="0" fontId="23" fillId="0" borderId="21" applyFill="0">
      <alignment horizontal="center" vertical="center" wrapText="1"/>
    </xf>
    <xf numFmtId="14" fontId="9" fillId="9" borderId="21">
      <alignment horizontal="left" vertical="center" wrapText="1" indent="1"/>
    </xf>
    <xf numFmtId="49" fontId="9" fillId="6" borderId="21">
      <alignment horizontal="center" vertical="center" wrapText="1"/>
    </xf>
    <xf numFmtId="49" fontId="12" fillId="10" borderId="12">
      <alignment horizontal="right" vertical="center" wrapText="1"/>
    </xf>
    <xf numFmtId="49" fontId="12" fillId="10" borderId="16">
      <alignment horizontal="right" vertical="center" wrapText="1"/>
    </xf>
    <xf numFmtId="49" fontId="25" fillId="10" borderId="16">
      <alignment horizontal="left" vertical="center" indent="1"/>
    </xf>
    <xf numFmtId="49" fontId="5" fillId="10" borderId="16">
      <alignment horizontal="right" vertical="center" wrapText="1"/>
    </xf>
    <xf numFmtId="49" fontId="5" fillId="10" borderId="11">
      <alignment horizontal="right" vertical="center" wrapText="1"/>
    </xf>
    <xf numFmtId="0" fontId="18" fillId="0" borderId="0" applyFill="0" applyBorder="0">
      <alignment horizontal="center" vertical="center" wrapText="1"/>
    </xf>
    <xf numFmtId="0" fontId="24" fillId="0" borderId="0" applyFill="0" applyBorder="0">
      <alignment vertical="top" wrapText="1"/>
    </xf>
    <xf numFmtId="0" fontId="23" fillId="0" borderId="14" applyFill="0">
      <alignment horizontal="center" vertical="center"/>
    </xf>
    <xf numFmtId="0" fontId="18" fillId="0" borderId="21" applyFill="0">
      <alignment horizontal="center" vertical="center" wrapText="1"/>
    </xf>
    <xf numFmtId="0" fontId="18" fillId="0" borderId="14" applyFill="0">
      <alignment horizontal="center" vertical="center" wrapText="1"/>
    </xf>
    <xf numFmtId="14" fontId="9" fillId="9" borderId="14">
      <alignment horizontal="left" vertical="center" wrapText="1" indent="1"/>
    </xf>
    <xf numFmtId="49" fontId="9" fillId="6" borderId="14">
      <alignment horizontal="center" vertical="center" wrapText="1"/>
    </xf>
    <xf numFmtId="49" fontId="9" fillId="10" borderId="12">
      <alignment horizontal="right" vertical="center" wrapText="1"/>
    </xf>
    <xf numFmtId="49" fontId="9" fillId="10" borderId="16">
      <alignment horizontal="right" vertical="center" wrapText="1"/>
    </xf>
    <xf numFmtId="49" fontId="25" fillId="10" borderId="16">
      <alignment horizontal="left" vertical="center"/>
    </xf>
    <xf numFmtId="49" fontId="9" fillId="10" borderId="11">
      <alignment horizontal="right" vertical="center" wrapText="1"/>
    </xf>
    <xf numFmtId="0" fontId="9" fillId="0" borderId="22" applyFill="0">
      <alignment vertical="center" wrapText="1"/>
    </xf>
    <xf numFmtId="0" fontId="9" fillId="0" borderId="18" applyFill="0">
      <alignment horizontal="left" vertical="center" wrapText="1" indent="1"/>
    </xf>
    <xf numFmtId="0" fontId="9" fillId="0" borderId="23" applyFill="0">
      <alignment horizontal="left" vertical="center" wrapText="1" indent="1"/>
    </xf>
    <xf numFmtId="0" fontId="9" fillId="0" borderId="24" applyFill="0">
      <alignment horizontal="left" vertical="center" wrapText="1" indent="1"/>
    </xf>
    <xf numFmtId="0" fontId="9" fillId="0" borderId="25" applyFill="0">
      <alignment horizontal="left" vertical="center" indent="1"/>
    </xf>
    <xf numFmtId="0" fontId="9" fillId="0" borderId="21" applyFill="0">
      <alignment horizontal="left" vertical="center" indent="1"/>
    </xf>
    <xf numFmtId="0" fontId="9" fillId="0" borderId="26" applyFill="0">
      <alignment horizontal="left" vertical="center" indent="1"/>
    </xf>
    <xf numFmtId="0" fontId="5" fillId="0" borderId="0" applyFill="0" applyBorder="0">
      <alignment horizontal="left" vertical="center" wrapText="1" indent="2"/>
    </xf>
    <xf numFmtId="0" fontId="9" fillId="11" borderId="0" applyBorder="0">
      <alignment horizontal="center" vertical="center" wrapText="1"/>
    </xf>
    <xf numFmtId="0" fontId="26" fillId="0" borderId="24" applyFill="0">
      <alignment horizontal="center" vertical="center" wrapText="1"/>
    </xf>
    <xf numFmtId="0" fontId="26" fillId="0" borderId="17" applyFill="0">
      <alignment horizontal="center" vertical="center" wrapText="1"/>
    </xf>
    <xf numFmtId="0" fontId="26" fillId="0" borderId="14" applyFill="0">
      <alignment horizontal="center" vertical="center" wrapText="1"/>
    </xf>
    <xf numFmtId="0" fontId="9" fillId="0" borderId="27" applyFill="0">
      <alignment horizontal="center" vertical="center" wrapText="1"/>
    </xf>
    <xf numFmtId="0" fontId="9" fillId="0" borderId="28" applyFill="0">
      <alignment horizontal="center" vertical="center" wrapText="1"/>
    </xf>
    <xf numFmtId="0" fontId="18" fillId="0" borderId="19" applyFill="0">
      <alignment vertical="center"/>
    </xf>
    <xf numFmtId="49" fontId="24" fillId="0" borderId="14" applyFill="0">
      <alignment horizontal="center" vertical="center" wrapText="1"/>
    </xf>
    <xf numFmtId="49" fontId="24" fillId="0" borderId="29" applyFill="0">
      <alignment horizontal="center" vertical="center" wrapText="1"/>
    </xf>
    <xf numFmtId="49" fontId="24" fillId="0" borderId="30" applyFill="0">
      <alignment horizontal="center" vertical="center" wrapText="1"/>
    </xf>
    <xf numFmtId="49" fontId="24" fillId="0" borderId="12" applyFill="0">
      <alignment horizontal="center" vertical="center" wrapText="1"/>
    </xf>
    <xf numFmtId="49" fontId="24" fillId="0" borderId="11" applyFill="0">
      <alignment horizontal="center" vertical="center" wrapText="1"/>
    </xf>
    <xf numFmtId="0" fontId="9" fillId="10" borderId="12">
      <alignment horizontal="center" vertical="center" wrapText="1"/>
    </xf>
    <xf numFmtId="49" fontId="9" fillId="10" borderId="16">
      <alignment horizontal="center" vertical="center" wrapText="1"/>
    </xf>
    <xf numFmtId="49" fontId="9" fillId="10" borderId="31">
      <alignment horizontal="center" vertical="center" wrapText="1"/>
    </xf>
    <xf numFmtId="49" fontId="5" fillId="10" borderId="16">
      <alignment horizontal="left" vertical="center"/>
    </xf>
    <xf numFmtId="0" fontId="5" fillId="10" borderId="11">
      <alignment vertical="center"/>
    </xf>
    <xf numFmtId="49" fontId="9" fillId="0" borderId="14" applyFill="0">
      <alignment horizontal="center" vertical="center" wrapText="1"/>
    </xf>
    <xf numFmtId="0" fontId="9" fillId="9" borderId="23">
      <alignment horizontal="left" vertical="center" wrapText="1" indent="2"/>
    </xf>
    <xf numFmtId="49" fontId="9" fillId="9" borderId="21">
      <alignment horizontal="center" vertical="center" wrapText="1"/>
    </xf>
    <xf numFmtId="14" fontId="27" fillId="0" borderId="32" applyFill="0">
      <alignment horizontal="center" vertical="center" wrapText="1"/>
    </xf>
    <xf numFmtId="0" fontId="9" fillId="0" borderId="32" applyFill="0">
      <alignment horizontal="center" vertical="center" wrapText="1"/>
    </xf>
    <xf numFmtId="0" fontId="9" fillId="9" borderId="23">
      <alignment horizontal="left" vertical="center" wrapText="1" indent="1"/>
      <protection locked="0"/>
    </xf>
    <xf numFmtId="49" fontId="9" fillId="9" borderId="14">
      <alignment horizontal="center" vertical="center" wrapText="1"/>
    </xf>
    <xf numFmtId="49" fontId="9" fillId="0" borderId="23" applyFill="0">
      <alignment horizontal="center" vertical="center" wrapText="1"/>
    </xf>
    <xf numFmtId="49" fontId="26" fillId="7" borderId="14">
      <alignment horizontal="left" vertical="center" wrapText="1" indent="1"/>
      <protection locked="0"/>
    </xf>
    <xf numFmtId="0" fontId="9" fillId="0" borderId="0" applyFill="0" applyBorder="0">
      <alignment vertical="center"/>
    </xf>
    <xf numFmtId="0" fontId="18" fillId="0" borderId="0" applyFill="0" applyBorder="0">
      <alignment vertical="center"/>
    </xf>
    <xf numFmtId="0" fontId="9" fillId="9" borderId="33">
      <alignment horizontal="left" vertical="center" wrapText="1" indent="2"/>
    </xf>
    <xf numFmtId="0" fontId="9" fillId="9" borderId="21">
      <alignment horizontal="left" vertical="center" wrapText="1" indent="1"/>
      <protection locked="0"/>
    </xf>
    <xf numFmtId="49" fontId="25" fillId="10" borderId="11">
      <alignment horizontal="left" vertical="center" indent="1"/>
    </xf>
    <xf numFmtId="49" fontId="5" fillId="0" borderId="14" applyFill="0">
      <alignment vertical="top"/>
    </xf>
    <xf numFmtId="0" fontId="24" fillId="0" borderId="14" applyFill="0">
      <alignment horizontal="center" vertical="center" wrapText="1"/>
    </xf>
    <xf numFmtId="0" fontId="27" fillId="0" borderId="23" applyFill="0">
      <alignment horizontal="center" vertical="center" wrapText="1"/>
    </xf>
    <xf numFmtId="0" fontId="28" fillId="0" borderId="0" applyFill="0" applyBorder="0">
      <alignment vertical="center"/>
    </xf>
    <xf numFmtId="49" fontId="9" fillId="0" borderId="11" applyFill="0">
      <alignment horizontal="center" vertical="center" wrapText="1"/>
    </xf>
    <xf numFmtId="0" fontId="9" fillId="9" borderId="21">
      <alignment horizontal="left" vertical="center" wrapText="1" indent="2"/>
    </xf>
    <xf numFmtId="49" fontId="12" fillId="10" borderId="34">
      <alignment horizontal="right" vertical="center" wrapText="1"/>
    </xf>
    <xf numFmtId="49" fontId="12" fillId="10" borderId="35">
      <alignment horizontal="right" vertical="center" wrapText="1"/>
    </xf>
    <xf numFmtId="49" fontId="12" fillId="10" borderId="11">
      <alignment horizontal="right" vertical="center" wrapText="1"/>
    </xf>
    <xf numFmtId="0" fontId="26" fillId="11" borderId="0" applyBorder="0">
      <alignment vertical="top"/>
    </xf>
    <xf numFmtId="49" fontId="25" fillId="10" borderId="16">
      <alignment horizontal="left" vertical="center" indent="2"/>
    </xf>
    <xf numFmtId="0" fontId="9" fillId="0" borderId="18" applyFill="0">
      <alignment horizontal="left" vertical="top" wrapText="1" indent="1"/>
    </xf>
    <xf numFmtId="0" fontId="9" fillId="0" borderId="23" applyFill="0">
      <alignment horizontal="left" vertical="top" wrapText="1" indent="1"/>
    </xf>
    <xf numFmtId="0" fontId="9" fillId="0" borderId="24" applyFill="0">
      <alignment horizontal="left" vertical="top" wrapText="1" indent="1"/>
    </xf>
    <xf numFmtId="0" fontId="9" fillId="0" borderId="36" applyFill="0">
      <alignment horizontal="left" vertical="center" indent="1"/>
    </xf>
    <xf numFmtId="0" fontId="29" fillId="0" borderId="20" applyFill="0">
      <alignment horizontal="left" vertical="center" wrapText="1" indent="1"/>
    </xf>
    <xf numFmtId="0" fontId="29" fillId="0" borderId="33" applyFill="0">
      <alignment horizontal="left" vertical="center" wrapText="1" indent="1"/>
    </xf>
    <xf numFmtId="0" fontId="29" fillId="0" borderId="19" applyFill="0">
      <alignment horizontal="left" vertical="center" wrapText="1" indent="1"/>
    </xf>
    <xf numFmtId="0" fontId="5" fillId="0" borderId="14" applyFill="0">
      <alignment horizontal="center" vertical="center" wrapText="1"/>
    </xf>
    <xf numFmtId="49" fontId="23" fillId="8" borderId="0" applyBorder="0">
      <alignment horizontal="center" vertical="center" wrapText="1"/>
    </xf>
    <xf numFmtId="49" fontId="23" fillId="8" borderId="36">
      <alignment horizontal="center" vertical="center" wrapText="1"/>
    </xf>
    <xf numFmtId="0" fontId="5" fillId="0" borderId="14" applyFill="0">
      <alignment horizontal="center" vertical="center"/>
    </xf>
    <xf numFmtId="49" fontId="5" fillId="0" borderId="14" applyFill="0">
      <alignment horizontal="center" vertical="center"/>
    </xf>
    <xf numFmtId="49" fontId="5" fillId="0" borderId="14" applyFill="0">
      <alignment horizontal="left" vertical="center"/>
    </xf>
    <xf numFmtId="0" fontId="5" fillId="0" borderId="14" applyFill="0">
      <alignment horizontal="center" vertical="top"/>
    </xf>
    <xf numFmtId="0" fontId="9" fillId="0" borderId="14" applyFill="0">
      <alignment horizontal="left" vertical="top" wrapText="1"/>
    </xf>
    <xf numFmtId="0" fontId="9" fillId="9" borderId="23">
      <alignment horizontal="center" vertical="top" wrapText="1"/>
    </xf>
    <xf numFmtId="0" fontId="5" fillId="0" borderId="24" applyFill="0">
      <alignment horizontal="center" vertical="center"/>
    </xf>
    <xf numFmtId="0" fontId="5" fillId="0" borderId="17" applyFill="0">
      <alignment horizontal="center" vertical="center"/>
    </xf>
    <xf numFmtId="49" fontId="9" fillId="0" borderId="17" applyFill="0">
      <alignment horizontal="left" vertical="center" wrapText="1"/>
    </xf>
    <xf numFmtId="49" fontId="9" fillId="0" borderId="17" applyFill="0">
      <alignment horizontal="center" vertical="center" wrapText="1"/>
    </xf>
    <xf numFmtId="0" fontId="5" fillId="0" borderId="17" applyFill="0">
      <alignment horizontal="left" vertical="center" wrapText="1"/>
    </xf>
    <xf numFmtId="49" fontId="5" fillId="0" borderId="17" applyFill="0">
      <alignment horizontal="left" vertical="center" wrapText="1"/>
    </xf>
    <xf numFmtId="49" fontId="9" fillId="0" borderId="18" applyFill="0">
      <alignment horizontal="left" vertical="center" wrapText="1"/>
    </xf>
    <xf numFmtId="0" fontId="9" fillId="0" borderId="0" applyFill="0" applyBorder="0">
      <alignment horizontal="left" vertical="center" indent="1"/>
    </xf>
    <xf numFmtId="0" fontId="9" fillId="9" borderId="33">
      <alignment horizontal="center" vertical="top" wrapText="1"/>
    </xf>
    <xf numFmtId="0" fontId="5" fillId="0" borderId="19" applyFill="0">
      <alignment horizontal="center" vertical="center"/>
    </xf>
    <xf numFmtId="0" fontId="25" fillId="0" borderId="20" applyFill="0">
      <alignment horizontal="left" vertical="center"/>
    </xf>
    <xf numFmtId="49" fontId="5" fillId="0" borderId="14" applyFill="0">
      <alignment horizontal="left" vertical="top"/>
    </xf>
    <xf numFmtId="0" fontId="9" fillId="9" borderId="21">
      <alignment horizontal="center" vertical="top" wrapText="1"/>
    </xf>
    <xf numFmtId="0" fontId="25" fillId="0" borderId="26" applyFill="0">
      <alignment horizontal="left" vertical="center"/>
    </xf>
    <xf numFmtId="0" fontId="25" fillId="0" borderId="36" applyFill="0">
      <alignment horizontal="left" vertical="center"/>
    </xf>
    <xf numFmtId="0" fontId="5" fillId="0" borderId="36" applyFill="0">
      <alignment vertical="center"/>
    </xf>
    <xf numFmtId="0" fontId="25" fillId="0" borderId="25" applyFill="0">
      <alignment horizontal="left" vertical="center"/>
    </xf>
    <xf numFmtId="0" fontId="9" fillId="7" borderId="14">
      <alignment horizontal="left" vertical="top" wrapText="1"/>
      <protection locked="0"/>
    </xf>
    <xf numFmtId="49" fontId="9" fillId="0" borderId="0" applyFill="0" applyBorder="0">
      <alignment horizontal="left" vertical="center" indent="1"/>
    </xf>
    <xf numFmtId="0" fontId="5" fillId="7" borderId="14">
      <alignment horizontal="left" vertical="top"/>
      <protection locked="0"/>
    </xf>
    <xf numFmtId="0" fontId="5" fillId="0" borderId="23" applyFill="0">
      <alignment horizontal="center" vertical="top"/>
    </xf>
    <xf numFmtId="0" fontId="9" fillId="0" borderId="23" applyFill="0">
      <alignment horizontal="left" vertical="top" wrapText="1"/>
    </xf>
    <xf numFmtId="0" fontId="5" fillId="0" borderId="33" applyFill="0">
      <alignment horizontal="center" vertical="top"/>
    </xf>
    <xf numFmtId="0" fontId="9" fillId="0" borderId="33" applyFill="0">
      <alignment horizontal="left" vertical="top" wrapText="1"/>
    </xf>
    <xf numFmtId="0" fontId="5" fillId="0" borderId="21" applyFill="0">
      <alignment horizontal="center" vertical="top"/>
    </xf>
    <xf numFmtId="0" fontId="9" fillId="0" borderId="21" applyFill="0">
      <alignment horizontal="left" vertical="top" wrapText="1"/>
    </xf>
    <xf numFmtId="0" fontId="5" fillId="0" borderId="0" applyFill="0" applyBorder="0">
      <alignment horizontal="left" vertical="top" wrapText="1"/>
    </xf>
    <xf numFmtId="0" fontId="5" fillId="0" borderId="0" quotePrefix="1" applyFill="0" applyBorder="0">
      <alignment horizontal="left" vertical="top" wrapText="1" indent="1"/>
    </xf>
    <xf numFmtId="49" fontId="23" fillId="0" borderId="0" applyFill="0" applyBorder="0">
      <alignment horizontal="center" vertical="center"/>
    </xf>
    <xf numFmtId="0" fontId="9" fillId="0" borderId="17" applyFill="0">
      <alignment horizontal="left" vertical="center" wrapText="1" indent="1"/>
    </xf>
    <xf numFmtId="0" fontId="9" fillId="0" borderId="36" applyFill="0">
      <alignment horizontal="left" vertical="center" wrapText="1" indent="1"/>
    </xf>
    <xf numFmtId="0" fontId="9" fillId="0" borderId="24" applyFill="0">
      <alignment horizontal="center" vertical="center" wrapText="1"/>
    </xf>
    <xf numFmtId="0" fontId="9" fillId="0" borderId="18" applyFill="0">
      <alignment horizontal="center" vertical="center" wrapText="1"/>
    </xf>
    <xf numFmtId="0" fontId="9" fillId="0" borderId="33" applyFill="0">
      <alignment horizontal="center" vertical="center" wrapText="1"/>
    </xf>
    <xf numFmtId="0" fontId="9" fillId="0" borderId="23" applyFill="0">
      <alignment horizontal="center" vertical="center" wrapText="1"/>
    </xf>
    <xf numFmtId="0" fontId="9" fillId="0" borderId="19" applyFill="0">
      <alignment horizontal="center" vertical="center" wrapText="1"/>
    </xf>
    <xf numFmtId="0" fontId="9" fillId="0" borderId="20" applyFill="0">
      <alignment horizontal="center" vertical="center" wrapText="1"/>
    </xf>
    <xf numFmtId="0" fontId="9" fillId="0" borderId="26" applyFill="0">
      <alignment horizontal="center" vertical="center" wrapText="1"/>
    </xf>
    <xf numFmtId="0" fontId="9" fillId="0" borderId="25" applyFill="0">
      <alignment horizontal="center" vertical="center" wrapText="1"/>
    </xf>
    <xf numFmtId="49" fontId="9" fillId="0" borderId="0" applyFill="0" applyBorder="0">
      <alignment vertical="top"/>
    </xf>
    <xf numFmtId="49" fontId="9" fillId="0" borderId="14" applyFill="0">
      <alignment horizontal="center" vertical="center"/>
    </xf>
    <xf numFmtId="0" fontId="9" fillId="0" borderId="14" applyFill="0">
      <alignment horizontal="left" vertical="center" wrapText="1"/>
    </xf>
    <xf numFmtId="49" fontId="9" fillId="9" borderId="23">
      <alignment horizontal="center" vertical="center" wrapText="1"/>
    </xf>
    <xf numFmtId="49" fontId="9" fillId="0" borderId="24" applyFill="0">
      <alignment vertical="center" wrapText="1"/>
    </xf>
    <xf numFmtId="0" fontId="9" fillId="0" borderId="17" applyFill="0">
      <alignment horizontal="center" vertical="center"/>
    </xf>
    <xf numFmtId="49" fontId="9" fillId="0" borderId="17" applyFill="0">
      <alignment vertical="center" wrapText="1"/>
    </xf>
    <xf numFmtId="49" fontId="30" fillId="0" borderId="17" applyFill="0">
      <alignment vertical="center" wrapText="1"/>
    </xf>
    <xf numFmtId="0" fontId="9" fillId="0" borderId="17" applyFill="0">
      <alignment horizontal="left" vertical="center" wrapText="1"/>
    </xf>
    <xf numFmtId="49" fontId="9" fillId="9" borderId="33">
      <alignment horizontal="center" vertical="center" wrapText="1"/>
    </xf>
    <xf numFmtId="49" fontId="9" fillId="0" borderId="19" applyFill="0">
      <alignment vertical="center" wrapText="1"/>
    </xf>
    <xf numFmtId="0" fontId="25" fillId="0" borderId="19" applyFill="0">
      <alignment horizontal="left" vertical="center"/>
    </xf>
    <xf numFmtId="49" fontId="9" fillId="0" borderId="23" applyFill="0">
      <alignment horizontal="center" vertical="center"/>
    </xf>
    <xf numFmtId="0" fontId="9" fillId="0" borderId="23" applyFill="0">
      <alignment horizontal="left" vertical="center" wrapText="1"/>
    </xf>
    <xf numFmtId="0" fontId="9" fillId="0" borderId="24" applyFill="0">
      <alignment horizontal="left" vertical="center" wrapText="1"/>
    </xf>
    <xf numFmtId="49" fontId="31" fillId="0" borderId="26" applyFill="0">
      <alignment vertical="top"/>
    </xf>
    <xf numFmtId="49" fontId="31" fillId="0" borderId="36" applyFill="0">
      <alignment vertical="top"/>
    </xf>
    <xf numFmtId="49" fontId="32" fillId="0" borderId="0" applyFill="0" applyBorder="0">
      <alignment vertical="top"/>
    </xf>
    <xf numFmtId="0" fontId="9" fillId="0" borderId="12" applyFill="0">
      <alignment horizontal="left" vertical="center" wrapText="1"/>
    </xf>
    <xf numFmtId="0" fontId="9" fillId="8" borderId="0" applyBorder="0"/>
    <xf numFmtId="0" fontId="23" fillId="8" borderId="0" applyBorder="0"/>
    <xf numFmtId="0" fontId="21" fillId="8" borderId="0" applyBorder="0">
      <alignment horizontal="center"/>
    </xf>
    <xf numFmtId="0" fontId="33" fillId="8" borderId="0" applyBorder="0">
      <alignment horizontal="right" vertical="center"/>
    </xf>
    <xf numFmtId="0" fontId="23" fillId="8" borderId="0" applyBorder="0">
      <alignment vertical="center" wrapText="1"/>
    </xf>
    <xf numFmtId="0" fontId="16" fillId="8" borderId="0" applyBorder="0">
      <alignment horizontal="left" vertical="center" wrapText="1"/>
    </xf>
    <xf numFmtId="49" fontId="5" fillId="8" borderId="14">
      <alignment horizontal="center" vertical="center" wrapText="1"/>
    </xf>
    <xf numFmtId="49" fontId="9" fillId="8" borderId="14">
      <alignment horizontal="center" vertical="center" wrapText="1"/>
    </xf>
    <xf numFmtId="0" fontId="5" fillId="8" borderId="14">
      <alignment horizontal="center" vertical="center" wrapText="1"/>
    </xf>
    <xf numFmtId="0" fontId="9" fillId="8" borderId="14">
      <alignment horizontal="center" vertical="center" wrapText="1"/>
    </xf>
    <xf numFmtId="0" fontId="24" fillId="8" borderId="0" applyBorder="0">
      <alignment horizontal="center" vertical="center"/>
    </xf>
    <xf numFmtId="49" fontId="23" fillId="0" borderId="14" applyFill="0">
      <alignment horizontal="center" vertical="center"/>
    </xf>
    <xf numFmtId="0" fontId="23" fillId="0" borderId="14" applyFill="0">
      <alignment vertical="center" wrapText="1"/>
    </xf>
    <xf numFmtId="0" fontId="23" fillId="0" borderId="14" applyFill="0">
      <alignment horizontal="left" vertical="center" wrapText="1"/>
    </xf>
    <xf numFmtId="0" fontId="34" fillId="8" borderId="0" applyBorder="0"/>
    <xf numFmtId="49" fontId="5" fillId="8" borderId="14">
      <alignment horizontal="center" vertical="center"/>
    </xf>
    <xf numFmtId="0" fontId="5" fillId="8" borderId="14">
      <alignment vertical="center" wrapText="1"/>
    </xf>
    <xf numFmtId="0" fontId="9" fillId="8" borderId="14">
      <alignment vertical="center" wrapText="1"/>
    </xf>
    <xf numFmtId="0" fontId="5" fillId="8" borderId="14">
      <alignment horizontal="left" vertical="center" wrapText="1" indent="1"/>
    </xf>
    <xf numFmtId="49" fontId="5" fillId="7" borderId="14">
      <alignment horizontal="left" vertical="center" wrapText="1"/>
      <protection locked="0"/>
    </xf>
    <xf numFmtId="0" fontId="23" fillId="0" borderId="14" applyFill="0">
      <alignment horizontal="left" vertical="center" wrapText="1" indent="1"/>
    </xf>
    <xf numFmtId="49" fontId="9" fillId="8" borderId="0" applyBorder="0">
      <alignment horizontal="center" vertical="center" wrapText="1"/>
    </xf>
    <xf numFmtId="0" fontId="9" fillId="8" borderId="20">
      <alignment horizontal="center" vertical="center" wrapText="1"/>
    </xf>
    <xf numFmtId="0" fontId="5" fillId="8" borderId="14">
      <alignment horizontal="center" vertical="center"/>
    </xf>
    <xf numFmtId="0" fontId="5" fillId="8" borderId="14">
      <alignment horizontal="left" vertical="center" wrapText="1" indent="2"/>
    </xf>
    <xf numFmtId="49" fontId="5" fillId="0" borderId="14" applyFill="0">
      <alignment horizontal="left" vertical="center" wrapText="1"/>
    </xf>
    <xf numFmtId="49" fontId="9" fillId="8" borderId="0" applyBorder="0">
      <alignment vertical="center" wrapText="1"/>
    </xf>
    <xf numFmtId="0" fontId="9" fillId="8" borderId="20">
      <alignment vertical="center" wrapText="1"/>
    </xf>
    <xf numFmtId="0" fontId="9" fillId="10" borderId="12">
      <alignment horizontal="center"/>
    </xf>
    <xf numFmtId="0" fontId="33" fillId="10" borderId="16">
      <alignment horizontal="left" vertical="center"/>
    </xf>
    <xf numFmtId="0" fontId="33" fillId="10" borderId="11">
      <alignment horizontal="left" vertical="center"/>
    </xf>
    <xf numFmtId="49" fontId="23" fillId="8" borderId="14">
      <alignment horizontal="center" vertical="center"/>
    </xf>
    <xf numFmtId="0" fontId="23" fillId="8" borderId="14">
      <alignment vertical="center" wrapText="1"/>
    </xf>
    <xf numFmtId="0" fontId="23" fillId="8" borderId="14">
      <alignment horizontal="left" vertical="center" wrapText="1" indent="1"/>
    </xf>
    <xf numFmtId="0" fontId="23" fillId="8" borderId="14">
      <alignment horizontal="left" vertical="center" wrapText="1" indent="2"/>
    </xf>
    <xf numFmtId="49" fontId="23" fillId="0" borderId="14" applyFill="0">
      <alignment horizontal="left" vertical="center" wrapText="1"/>
    </xf>
    <xf numFmtId="0" fontId="5" fillId="8" borderId="14">
      <alignment horizontal="left" vertical="center" wrapText="1"/>
    </xf>
    <xf numFmtId="49" fontId="5" fillId="4" borderId="14">
      <alignment horizontal="left" vertical="center" wrapText="1"/>
      <protection locked="0"/>
    </xf>
    <xf numFmtId="0" fontId="5" fillId="8" borderId="23">
      <alignment horizontal="left" vertical="center" wrapText="1"/>
    </xf>
    <xf numFmtId="0" fontId="9" fillId="8" borderId="23">
      <alignment horizontal="left" vertical="top" wrapText="1"/>
    </xf>
    <xf numFmtId="49" fontId="5" fillId="0" borderId="14" applyFill="0">
      <alignment horizontal="left" vertical="center" wrapText="1" indent="1"/>
    </xf>
    <xf numFmtId="0" fontId="9" fillId="8" borderId="33">
      <alignment horizontal="left" vertical="top" wrapText="1"/>
    </xf>
    <xf numFmtId="0" fontId="30" fillId="8" borderId="0" applyBorder="0">
      <alignment horizontal="center" vertical="center" wrapText="1"/>
    </xf>
    <xf numFmtId="49" fontId="5" fillId="7" borderId="14">
      <alignment horizontal="left" vertical="center" wrapText="1" indent="1"/>
      <protection locked="0"/>
    </xf>
    <xf numFmtId="49" fontId="9" fillId="7" borderId="12">
      <alignment horizontal="left" vertical="center" wrapText="1"/>
      <protection locked="0"/>
    </xf>
    <xf numFmtId="0" fontId="9" fillId="8" borderId="21">
      <alignment horizontal="left" vertical="top" wrapText="1"/>
    </xf>
    <xf numFmtId="0" fontId="35" fillId="8" borderId="0" applyBorder="0"/>
    <xf numFmtId="49" fontId="9" fillId="7" borderId="14" quotePrefix="1">
      <alignment horizontal="left" vertical="center" wrapText="1"/>
      <protection locked="0"/>
    </xf>
    <xf numFmtId="49" fontId="9" fillId="4" borderId="14">
      <alignment horizontal="left" vertical="center" wrapText="1"/>
      <protection locked="0"/>
    </xf>
    <xf numFmtId="49" fontId="9" fillId="9" borderId="14">
      <alignment horizontal="left" vertical="center" wrapText="1"/>
    </xf>
    <xf numFmtId="0" fontId="5" fillId="8" borderId="12">
      <alignment horizontal="left" vertical="center" wrapText="1" indent="1"/>
    </xf>
    <xf numFmtId="49" fontId="9" fillId="9" borderId="12">
      <alignment horizontal="left" vertical="center" wrapText="1"/>
    </xf>
    <xf numFmtId="0" fontId="5" fillId="8" borderId="14">
      <alignment vertical="top" wrapText="1"/>
    </xf>
    <xf numFmtId="0" fontId="5" fillId="8" borderId="12">
      <alignment horizontal="left" vertical="center" wrapText="1"/>
    </xf>
    <xf numFmtId="0" fontId="5" fillId="8" borderId="21">
      <alignment vertical="center" wrapText="1"/>
    </xf>
    <xf numFmtId="0" fontId="36" fillId="0" borderId="0" applyFill="0" applyBorder="0">
      <alignment horizontal="left" vertical="top" wrapText="1" indent="1"/>
    </xf>
    <xf numFmtId="0" fontId="26" fillId="8" borderId="0" applyBorder="0">
      <alignment horizontal="center"/>
    </xf>
    <xf numFmtId="0" fontId="26" fillId="8" borderId="0" applyBorder="0"/>
    <xf numFmtId="0" fontId="37" fillId="8" borderId="0" applyBorder="0">
      <alignment horizontal="right" vertical="center"/>
    </xf>
    <xf numFmtId="0" fontId="38" fillId="8" borderId="0" applyBorder="0">
      <alignment vertical="center"/>
    </xf>
    <xf numFmtId="0" fontId="37" fillId="8" borderId="0" applyBorder="0">
      <alignment horizontal="right" vertical="top"/>
    </xf>
    <xf numFmtId="0" fontId="38" fillId="8" borderId="0" applyBorder="0">
      <alignment vertical="center" wrapText="1"/>
    </xf>
    <xf numFmtId="0" fontId="39" fillId="8" borderId="0" applyBorder="0">
      <alignment horizontal="center" vertical="center" wrapText="1"/>
    </xf>
    <xf numFmtId="0" fontId="39" fillId="8" borderId="0" applyBorder="0">
      <alignment horizontal="right" vertical="center" wrapText="1"/>
    </xf>
    <xf numFmtId="0" fontId="9" fillId="0" borderId="25" applyFill="0">
      <alignment horizontal="left" vertical="center" wrapText="1" indent="1"/>
    </xf>
    <xf numFmtId="0" fontId="9" fillId="0" borderId="21" applyFill="0">
      <alignment horizontal="left" vertical="center" wrapText="1" indent="1"/>
    </xf>
    <xf numFmtId="0" fontId="9" fillId="0" borderId="26" applyFill="0">
      <alignment horizontal="left" vertical="center" wrapText="1" indent="1"/>
    </xf>
    <xf numFmtId="0" fontId="40" fillId="8" borderId="0" applyBorder="0">
      <alignment horizontal="center" vertical="center" wrapText="1"/>
    </xf>
    <xf numFmtId="0" fontId="5" fillId="0" borderId="12" applyFill="0">
      <alignment horizontal="center" vertical="center" wrapText="1"/>
    </xf>
    <xf numFmtId="0" fontId="5" fillId="0" borderId="16" applyFill="0">
      <alignment horizontal="center" vertical="center" wrapText="1"/>
    </xf>
    <xf numFmtId="0" fontId="5" fillId="0" borderId="11" applyFill="0">
      <alignment horizontal="center" vertical="center" wrapText="1"/>
    </xf>
    <xf numFmtId="0" fontId="5" fillId="0" borderId="23" applyFill="0">
      <alignment horizontal="center" vertical="center" wrapText="1"/>
    </xf>
    <xf numFmtId="0" fontId="5" fillId="0" borderId="24" applyFill="0">
      <alignment horizontal="center" vertical="center" wrapText="1"/>
    </xf>
    <xf numFmtId="0" fontId="5" fillId="0" borderId="18" applyFill="0">
      <alignment horizontal="center" vertical="center" wrapText="1"/>
    </xf>
    <xf numFmtId="0" fontId="5" fillId="0" borderId="21" applyFill="0">
      <alignment horizontal="center" vertical="center" wrapText="1"/>
    </xf>
    <xf numFmtId="0" fontId="5" fillId="0" borderId="26" applyFill="0">
      <alignment horizontal="center" vertical="center" wrapText="1"/>
    </xf>
    <xf numFmtId="0" fontId="5" fillId="0" borderId="25" applyFill="0">
      <alignment horizontal="center" vertical="center" wrapText="1"/>
    </xf>
    <xf numFmtId="0" fontId="24" fillId="8" borderId="0" applyBorder="0">
      <alignment horizontal="center" vertical="center" wrapText="1"/>
    </xf>
    <xf numFmtId="49" fontId="24" fillId="8" borderId="0" applyBorder="0">
      <alignment horizontal="center" vertical="center" wrapText="1"/>
    </xf>
    <xf numFmtId="0" fontId="41" fillId="8" borderId="0" applyBorder="0">
      <alignment horizontal="center" vertical="center" wrapText="1"/>
    </xf>
    <xf numFmtId="49" fontId="29" fillId="0" borderId="23" applyFill="0">
      <alignment horizontal="left" vertical="center" wrapText="1"/>
    </xf>
    <xf numFmtId="49" fontId="29" fillId="0" borderId="14" applyFill="0">
      <alignment horizontal="left" vertical="center" wrapText="1"/>
    </xf>
    <xf numFmtId="49" fontId="5" fillId="0" borderId="14" applyFill="0">
      <alignment vertical="top" wrapText="1"/>
    </xf>
    <xf numFmtId="49" fontId="5" fillId="0" borderId="14" applyFill="0">
      <alignment horizontal="center" vertical="center" wrapText="1"/>
    </xf>
    <xf numFmtId="0" fontId="9" fillId="9" borderId="12">
      <alignment horizontal="left" vertical="center" wrapText="1"/>
    </xf>
    <xf numFmtId="49" fontId="24" fillId="8" borderId="14">
      <alignment horizontal="center" vertical="center" wrapText="1"/>
    </xf>
    <xf numFmtId="4" fontId="5" fillId="7" borderId="14">
      <alignment horizontal="right" vertical="center" wrapText="1"/>
      <protection locked="0"/>
    </xf>
    <xf numFmtId="3" fontId="5" fillId="7" borderId="14">
      <alignment horizontal="right" vertical="center" wrapText="1"/>
      <protection locked="0"/>
    </xf>
    <xf numFmtId="4" fontId="5" fillId="7" borderId="11">
      <alignment horizontal="right" vertical="center" wrapText="1"/>
      <protection locked="0"/>
    </xf>
    <xf numFmtId="0" fontId="5" fillId="4" borderId="14">
      <alignment horizontal="right" vertical="center" wrapText="1"/>
      <protection locked="0"/>
    </xf>
    <xf numFmtId="3" fontId="5" fillId="0" borderId="11" applyFill="0">
      <alignment horizontal="right" vertical="center" wrapText="1"/>
    </xf>
    <xf numFmtId="0" fontId="5" fillId="0" borderId="23" applyFill="0">
      <alignment horizontal="left" vertical="top" wrapText="1"/>
    </xf>
    <xf numFmtId="49" fontId="12" fillId="10" borderId="12">
      <alignment horizontal="center" vertical="center"/>
    </xf>
    <xf numFmtId="0" fontId="25" fillId="10" borderId="16">
      <alignment vertical="center"/>
    </xf>
    <xf numFmtId="49" fontId="25" fillId="10" borderId="16">
      <alignment vertical="center"/>
    </xf>
    <xf numFmtId="49" fontId="33" fillId="10" borderId="16">
      <alignment vertical="center"/>
    </xf>
    <xf numFmtId="49" fontId="33" fillId="10" borderId="11">
      <alignment vertical="center"/>
    </xf>
    <xf numFmtId="0" fontId="5" fillId="0" borderId="21" applyFill="0">
      <alignment horizontal="left" vertical="top" wrapText="1"/>
    </xf>
    <xf numFmtId="49" fontId="5" fillId="0" borderId="24" applyFill="0">
      <alignment horizontal="center" vertical="center" wrapText="1"/>
    </xf>
    <xf numFmtId="0" fontId="9" fillId="9" borderId="17">
      <alignment horizontal="left" vertical="center" wrapText="1"/>
    </xf>
    <xf numFmtId="0" fontId="30" fillId="8" borderId="14">
      <alignment horizontal="center" vertical="center" wrapText="1"/>
    </xf>
    <xf numFmtId="49" fontId="9" fillId="7" borderId="14">
      <alignment horizontal="left" vertical="center" wrapText="1"/>
      <protection locked="0"/>
    </xf>
    <xf numFmtId="3" fontId="9" fillId="7" borderId="14">
      <alignment horizontal="right" vertical="center" wrapText="1"/>
      <protection locked="0"/>
    </xf>
    <xf numFmtId="0" fontId="23" fillId="0" borderId="0" applyFill="0" applyBorder="0">
      <alignment vertical="center" wrapText="1"/>
    </xf>
    <xf numFmtId="49" fontId="5" fillId="0" borderId="26" applyFill="0">
      <alignment horizontal="center" vertical="center" wrapText="1"/>
    </xf>
    <xf numFmtId="0" fontId="9" fillId="9" borderId="36">
      <alignment horizontal="left" vertical="center" wrapText="1"/>
    </xf>
    <xf numFmtId="0" fontId="9" fillId="0" borderId="17" applyFill="0">
      <alignment horizontal="left" vertical="top" wrapText="1" indent="1"/>
    </xf>
    <xf numFmtId="0" fontId="10" fillId="8" borderId="0" applyBorder="0">
      <alignment horizontal="right" vertical="center"/>
    </xf>
    <xf numFmtId="0" fontId="10" fillId="8" borderId="0" applyBorder="0">
      <alignment horizontal="right" vertical="center" wrapText="1"/>
    </xf>
    <xf numFmtId="49" fontId="24" fillId="8" borderId="16">
      <alignment horizontal="center" vertical="center" wrapText="1"/>
    </xf>
    <xf numFmtId="49" fontId="9" fillId="0" borderId="14" applyFill="0">
      <alignment horizontal="left" vertical="center" wrapText="1"/>
    </xf>
    <xf numFmtId="0" fontId="30" fillId="8" borderId="20">
      <alignment vertical="top" wrapText="1"/>
    </xf>
    <xf numFmtId="14" fontId="9" fillId="10" borderId="16">
      <alignment horizontal="center" vertical="center" wrapText="1"/>
    </xf>
    <xf numFmtId="14" fontId="27" fillId="10" borderId="16">
      <alignment horizontal="center" vertical="center" wrapText="1"/>
    </xf>
    <xf numFmtId="49" fontId="17" fillId="10" borderId="11">
      <alignment horizontal="left" vertical="center" wrapText="1"/>
    </xf>
    <xf numFmtId="0" fontId="5" fillId="0" borderId="33" applyFill="0">
      <alignment horizontal="left" vertical="top" wrapText="1"/>
    </xf>
    <xf numFmtId="0" fontId="30" fillId="8" borderId="0" applyBorder="0">
      <alignment vertical="top" wrapText="1"/>
    </xf>
    <xf numFmtId="0" fontId="23" fillId="8" borderId="21">
      <alignment horizontal="center" vertical="center" wrapText="1"/>
    </xf>
    <xf numFmtId="14" fontId="9" fillId="9" borderId="21">
      <alignment horizontal="left" vertical="center" wrapText="1"/>
    </xf>
    <xf numFmtId="14" fontId="9" fillId="9" borderId="14">
      <alignment horizontal="center" vertical="center" wrapText="1"/>
    </xf>
    <xf numFmtId="49" fontId="17" fillId="7" borderId="14">
      <alignment horizontal="left" vertical="center" wrapText="1"/>
      <protection locked="0"/>
    </xf>
    <xf numFmtId="0" fontId="23" fillId="0" borderId="0" applyFill="0" applyBorder="0">
      <alignment horizontal="left" vertical="center" wrapText="1"/>
    </xf>
    <xf numFmtId="49" fontId="23" fillId="0" borderId="0" applyFill="0" applyBorder="0">
      <alignment horizontal="left" vertical="center" wrapText="1"/>
    </xf>
    <xf numFmtId="49" fontId="12" fillId="10" borderId="16">
      <alignment horizontal="center" vertical="center"/>
    </xf>
    <xf numFmtId="49" fontId="33" fillId="10" borderId="16">
      <alignment horizontal="left" vertical="center" indent="1"/>
    </xf>
    <xf numFmtId="49" fontId="33" fillId="10" borderId="11">
      <alignment horizontal="left" vertical="center" indent="1"/>
    </xf>
    <xf numFmtId="0" fontId="36" fillId="0" borderId="0" applyFill="0" applyBorder="0">
      <alignment vertical="top"/>
    </xf>
    <xf numFmtId="0" fontId="18" fillId="0" borderId="14" applyFill="0">
      <alignment horizontal="center" vertical="center"/>
    </xf>
    <xf numFmtId="49" fontId="9" fillId="0" borderId="20" applyFill="0">
      <alignment vertical="top"/>
    </xf>
    <xf numFmtId="0" fontId="9" fillId="8" borderId="14">
      <alignment horizontal="left" vertical="center" wrapText="1"/>
    </xf>
    <xf numFmtId="0" fontId="9" fillId="0" borderId="14" applyFill="0">
      <alignment vertical="center" wrapText="1"/>
    </xf>
    <xf numFmtId="0" fontId="9" fillId="0" borderId="14" applyFill="0">
      <alignment horizontal="left" vertical="center" wrapText="1" indent="6"/>
    </xf>
    <xf numFmtId="0" fontId="9" fillId="6" borderId="12">
      <alignment horizontal="left" vertical="center" wrapText="1"/>
    </xf>
    <xf numFmtId="0" fontId="9" fillId="6" borderId="16">
      <alignment horizontal="left" vertical="center" wrapText="1"/>
    </xf>
    <xf numFmtId="0" fontId="9" fillId="6" borderId="11">
      <alignment horizontal="left" vertical="center" wrapText="1"/>
    </xf>
    <xf numFmtId="0" fontId="36" fillId="0" borderId="14" applyFill="0">
      <alignment vertical="top" wrapText="1"/>
    </xf>
    <xf numFmtId="0" fontId="18" fillId="0" borderId="12" applyFill="0">
      <alignment horizontal="center" vertical="center"/>
    </xf>
    <xf numFmtId="0" fontId="42" fillId="8" borderId="0" applyBorder="0">
      <alignment horizontal="center" vertical="center" wrapText="1"/>
    </xf>
    <xf numFmtId="0" fontId="9" fillId="0" borderId="20" applyFill="0">
      <alignment vertical="center" wrapText="1"/>
    </xf>
    <xf numFmtId="0" fontId="9" fillId="8" borderId="14">
      <alignment horizontal="left" vertical="center" wrapText="1" indent="1"/>
    </xf>
    <xf numFmtId="0" fontId="9" fillId="8" borderId="14">
      <alignment horizontal="left" vertical="center" wrapText="1" indent="2"/>
    </xf>
    <xf numFmtId="0" fontId="9" fillId="8" borderId="14">
      <alignment horizontal="left" vertical="center" wrapText="1" indent="3"/>
    </xf>
    <xf numFmtId="0" fontId="18" fillId="0" borderId="0" applyFill="0" applyBorder="0">
      <alignment horizontal="center" vertical="center"/>
    </xf>
    <xf numFmtId="0" fontId="23" fillId="0" borderId="20" applyFill="0">
      <alignment horizontal="center" vertical="center" wrapText="1"/>
    </xf>
    <xf numFmtId="0" fontId="9" fillId="8" borderId="14">
      <alignment horizontal="left" vertical="center" wrapText="1" indent="4"/>
    </xf>
    <xf numFmtId="0" fontId="9" fillId="9" borderId="16">
      <alignment horizontal="left" vertical="center" wrapText="1"/>
    </xf>
    <xf numFmtId="0" fontId="9" fillId="9" borderId="11">
      <alignment horizontal="left" vertical="center" wrapText="1"/>
    </xf>
    <xf numFmtId="0" fontId="18" fillId="0" borderId="12" applyFill="0">
      <alignment horizontal="center" vertical="center" wrapText="1"/>
    </xf>
    <xf numFmtId="0" fontId="23" fillId="0" borderId="20" applyFill="0">
      <alignment vertical="center" wrapText="1"/>
    </xf>
    <xf numFmtId="0" fontId="9" fillId="8" borderId="14">
      <alignment horizontal="left" vertical="center" wrapText="1" indent="5"/>
    </xf>
    <xf numFmtId="0" fontId="9" fillId="9" borderId="14">
      <alignment horizontal="left" vertical="center" wrapText="1" indent="6"/>
    </xf>
    <xf numFmtId="4" fontId="9" fillId="4" borderId="14">
      <alignment horizontal="right" vertical="center" wrapText="1"/>
      <protection locked="0"/>
    </xf>
    <xf numFmtId="4" fontId="9" fillId="0" borderId="14" applyFill="0">
      <alignment horizontal="right" vertical="center" wrapText="1"/>
    </xf>
    <xf numFmtId="170" fontId="9" fillId="4" borderId="14">
      <alignment horizontal="right" vertical="center" wrapText="1"/>
      <protection locked="0"/>
    </xf>
    <xf numFmtId="168" fontId="5" fillId="7" borderId="14">
      <alignment horizontal="center" vertical="center" wrapText="1"/>
      <protection locked="0"/>
    </xf>
    <xf numFmtId="0" fontId="36" fillId="0" borderId="23" applyFill="0">
      <alignment horizontal="left" vertical="top" wrapText="1"/>
    </xf>
    <xf numFmtId="4" fontId="23" fillId="0" borderId="14" applyFill="0">
      <alignment horizontal="center" vertical="center" wrapText="1"/>
    </xf>
    <xf numFmtId="49" fontId="5" fillId="7" borderId="14">
      <alignment horizontal="center" vertical="center" wrapText="1"/>
      <protection locked="0"/>
    </xf>
    <xf numFmtId="0" fontId="36" fillId="0" borderId="33" applyFill="0">
      <alignment horizontal="left" vertical="top" wrapText="1"/>
    </xf>
    <xf numFmtId="49" fontId="33" fillId="10" borderId="12">
      <alignment horizontal="left" vertical="center"/>
    </xf>
    <xf numFmtId="49" fontId="25" fillId="10" borderId="16">
      <alignment horizontal="left" vertical="center" indent="6"/>
    </xf>
    <xf numFmtId="49" fontId="9" fillId="10" borderId="11">
      <alignment horizontal="center" vertical="center" wrapText="1"/>
    </xf>
    <xf numFmtId="0" fontId="36" fillId="0" borderId="21" applyFill="0">
      <alignment horizontal="left" vertical="top" wrapText="1"/>
    </xf>
    <xf numFmtId="49" fontId="25" fillId="10" borderId="16">
      <alignment horizontal="left" vertical="center" indent="5"/>
    </xf>
    <xf numFmtId="49" fontId="5" fillId="10" borderId="16">
      <alignment horizontal="center" vertical="center" wrapText="1"/>
    </xf>
    <xf numFmtId="49" fontId="5" fillId="10" borderId="11">
      <alignment horizontal="center" vertical="center" wrapText="1"/>
    </xf>
    <xf numFmtId="49" fontId="25" fillId="10" borderId="16">
      <alignment horizontal="left" vertical="center" indent="4"/>
    </xf>
    <xf numFmtId="49" fontId="43" fillId="0" borderId="17" applyFill="0">
      <alignment horizontal="left" vertical="center"/>
    </xf>
    <xf numFmtId="49" fontId="23" fillId="0" borderId="17" applyFill="0">
      <alignment horizontal="left" vertical="center" indent="3"/>
    </xf>
    <xf numFmtId="49" fontId="23" fillId="0" borderId="17" applyFill="0">
      <alignment horizontal="center" vertical="center" wrapText="1"/>
    </xf>
    <xf numFmtId="49" fontId="23" fillId="0" borderId="0" applyFill="0" applyBorder="0">
      <alignment horizontal="left" vertical="center" indent="2"/>
    </xf>
    <xf numFmtId="49" fontId="23" fillId="0" borderId="0" applyFill="0" applyBorder="0">
      <alignment horizontal="left" vertical="center" indent="1"/>
    </xf>
    <xf numFmtId="4" fontId="18" fillId="0" borderId="14" applyFill="0">
      <alignment horizontal="right" vertical="center" wrapText="1"/>
    </xf>
    <xf numFmtId="170" fontId="18" fillId="0" borderId="14" applyFill="0">
      <alignment horizontal="right" vertical="center" wrapText="1"/>
    </xf>
    <xf numFmtId="168" fontId="18" fillId="0" borderId="14" applyFill="0">
      <alignment horizontal="center" vertical="center" wrapText="1"/>
    </xf>
    <xf numFmtId="49" fontId="18" fillId="0" borderId="14" applyFill="0">
      <alignment horizontal="center" vertical="center" wrapText="1"/>
    </xf>
    <xf numFmtId="49" fontId="18" fillId="0" borderId="14" applyFill="0">
      <alignment vertical="center" wrapText="1"/>
    </xf>
    <xf numFmtId="0" fontId="44" fillId="8" borderId="0" applyBorder="0">
      <alignment vertical="center" wrapText="1"/>
    </xf>
    <xf numFmtId="0" fontId="9" fillId="8" borderId="0" applyBorder="0">
      <alignment horizontal="left" vertical="center" wrapText="1"/>
    </xf>
    <xf numFmtId="0" fontId="12" fillId="8" borderId="0" applyBorder="0">
      <alignment horizontal="center" vertical="center" wrapText="1"/>
    </xf>
    <xf numFmtId="0" fontId="5" fillId="8" borderId="14">
      <alignment horizontal="right" vertical="center" wrapText="1" indent="1"/>
    </xf>
    <xf numFmtId="0" fontId="5" fillId="0" borderId="16" applyFill="0">
      <alignment vertical="center"/>
    </xf>
    <xf numFmtId="0" fontId="9" fillId="6" borderId="14">
      <alignment horizontal="left" vertical="center" wrapText="1" indent="1"/>
    </xf>
    <xf numFmtId="168" fontId="9" fillId="6" borderId="14">
      <alignment horizontal="left" vertical="center" wrapText="1" indent="1"/>
    </xf>
    <xf numFmtId="0" fontId="9" fillId="8" borderId="36">
      <alignment vertical="center" wrapText="1"/>
    </xf>
    <xf numFmtId="0" fontId="30" fillId="0" borderId="36" applyFill="0">
      <alignment horizontal="center" vertical="center" wrapText="1"/>
    </xf>
    <xf numFmtId="0" fontId="9" fillId="0" borderId="23" applyFill="0">
      <alignment vertical="center" wrapText="1"/>
    </xf>
    <xf numFmtId="0" fontId="5" fillId="8" borderId="12">
      <alignment horizontal="center" vertical="center" wrapText="1"/>
    </xf>
    <xf numFmtId="0" fontId="5" fillId="8" borderId="16">
      <alignment horizontal="center" vertical="center" wrapText="1"/>
    </xf>
    <xf numFmtId="0" fontId="5" fillId="8" borderId="11">
      <alignment horizontal="center" vertical="center" wrapText="1"/>
    </xf>
    <xf numFmtId="0" fontId="9" fillId="8" borderId="23">
      <alignment horizontal="center" vertical="center" wrapText="1"/>
    </xf>
    <xf numFmtId="49" fontId="25" fillId="10" borderId="23">
      <alignment horizontal="center" vertical="center" textRotation="90" wrapText="1"/>
    </xf>
    <xf numFmtId="0" fontId="9" fillId="0" borderId="33" applyFill="0">
      <alignment vertical="center" wrapText="1"/>
    </xf>
    <xf numFmtId="0" fontId="18" fillId="0" borderId="23" applyFill="0">
      <alignment horizontal="center" vertical="center" wrapText="1"/>
    </xf>
    <xf numFmtId="0" fontId="9" fillId="8" borderId="33">
      <alignment horizontal="center" vertical="center" wrapText="1"/>
    </xf>
    <xf numFmtId="49" fontId="25" fillId="10" borderId="33">
      <alignment horizontal="center" vertical="center" textRotation="90" wrapText="1"/>
    </xf>
    <xf numFmtId="0" fontId="9" fillId="0" borderId="21" applyFill="0">
      <alignment vertical="center" wrapText="1"/>
    </xf>
    <xf numFmtId="0" fontId="9" fillId="8" borderId="21">
      <alignment horizontal="center" vertical="center" wrapText="1"/>
    </xf>
    <xf numFmtId="49" fontId="25" fillId="10" borderId="21">
      <alignment horizontal="center" vertical="center" textRotation="90" wrapText="1"/>
    </xf>
    <xf numFmtId="0" fontId="45" fillId="8" borderId="0" applyBorder="0">
      <alignment vertical="center" wrapText="1"/>
    </xf>
    <xf numFmtId="0" fontId="46" fillId="8" borderId="0" applyBorder="0">
      <alignment vertical="center" wrapText="1"/>
    </xf>
    <xf numFmtId="49" fontId="41" fillId="8" borderId="17">
      <alignment horizontal="left" vertical="center" wrapText="1"/>
    </xf>
    <xf numFmtId="49" fontId="41" fillId="8" borderId="17">
      <alignment horizontal="center" vertical="center" wrapText="1"/>
    </xf>
    <xf numFmtId="0" fontId="23" fillId="8" borderId="17">
      <alignment horizontal="center" vertical="center" wrapText="1"/>
    </xf>
    <xf numFmtId="0" fontId="41" fillId="8" borderId="17">
      <alignment horizontal="center" vertical="center" wrapText="1"/>
    </xf>
    <xf numFmtId="0" fontId="18" fillId="0" borderId="0" applyFill="0" applyBorder="0">
      <alignment horizontal="left" vertical="center" indent="1"/>
    </xf>
    <xf numFmtId="168" fontId="5" fillId="7" borderId="23">
      <alignment horizontal="center" vertical="center" wrapText="1"/>
      <protection locked="0"/>
    </xf>
    <xf numFmtId="4" fontId="9" fillId="0" borderId="23" applyFill="0">
      <alignment horizontal="right" vertical="center" wrapText="1"/>
    </xf>
    <xf numFmtId="49" fontId="5" fillId="7" borderId="21">
      <alignment horizontal="center" vertical="center" wrapText="1"/>
      <protection locked="0"/>
    </xf>
    <xf numFmtId="4" fontId="9" fillId="0" borderId="21" applyFill="0">
      <alignment horizontal="right" vertical="center" wrapText="1"/>
    </xf>
    <xf numFmtId="0" fontId="9" fillId="0" borderId="14" applyFill="0">
      <alignment horizontal="center" vertical="center"/>
    </xf>
    <xf numFmtId="0" fontId="9" fillId="0" borderId="12" applyFill="0">
      <alignment horizontal="center" vertical="center"/>
    </xf>
    <xf numFmtId="0" fontId="9" fillId="0" borderId="0" applyFill="0" applyBorder="0">
      <alignment horizontal="center" vertical="center"/>
    </xf>
    <xf numFmtId="49" fontId="9" fillId="0" borderId="14" applyFill="0">
      <alignment vertical="center" wrapText="1"/>
    </xf>
    <xf numFmtId="0" fontId="29" fillId="0" borderId="0" applyFill="0" applyBorder="0">
      <alignment horizontal="left" vertical="center" indent="1"/>
    </xf>
    <xf numFmtId="170" fontId="9" fillId="0" borderId="14" applyFill="0">
      <alignment horizontal="right" vertical="center" wrapText="1"/>
    </xf>
    <xf numFmtId="0" fontId="5" fillId="8" borderId="17">
      <alignment horizontal="center" vertical="center" wrapText="1"/>
    </xf>
    <xf numFmtId="0" fontId="23" fillId="0" borderId="23" applyFill="0">
      <alignment horizontal="center" vertical="center" wrapText="1"/>
    </xf>
    <xf numFmtId="0" fontId="23" fillId="0" borderId="14" applyFill="0">
      <alignment horizontal="left" vertical="center" wrapText="1" indent="4"/>
    </xf>
    <xf numFmtId="0" fontId="23" fillId="0" borderId="14" applyFill="0">
      <alignment horizontal="left" vertical="center" wrapText="1" indent="6"/>
    </xf>
    <xf numFmtId="0" fontId="23" fillId="0" borderId="12" applyFill="0">
      <alignment horizontal="left" vertical="center" wrapText="1"/>
    </xf>
    <xf numFmtId="0" fontId="23" fillId="0" borderId="16" applyFill="0">
      <alignment horizontal="left" vertical="center" wrapText="1"/>
    </xf>
    <xf numFmtId="0" fontId="23" fillId="0" borderId="11" applyFill="0">
      <alignment horizontal="left" vertical="center" wrapText="1"/>
    </xf>
    <xf numFmtId="0" fontId="23" fillId="0" borderId="14" applyFill="0">
      <alignment vertical="top" wrapText="1"/>
    </xf>
    <xf numFmtId="49" fontId="43" fillId="0" borderId="12" applyFill="0">
      <alignment horizontal="left" vertical="center"/>
    </xf>
    <xf numFmtId="49" fontId="23" fillId="0" borderId="16" applyFill="0">
      <alignment horizontal="left" vertical="center" indent="4"/>
    </xf>
    <xf numFmtId="49" fontId="23" fillId="0" borderId="16" applyFill="0">
      <alignment horizontal="center" vertical="center" wrapText="1"/>
    </xf>
    <xf numFmtId="49" fontId="23" fillId="0" borderId="11" applyFill="0">
      <alignment horizontal="center" vertical="center" wrapText="1"/>
    </xf>
    <xf numFmtId="0" fontId="23" fillId="0" borderId="0" applyFill="0" applyBorder="0">
      <alignment horizontal="center" vertical="center"/>
    </xf>
    <xf numFmtId="0" fontId="9" fillId="8" borderId="23">
      <alignment horizontal="left" vertical="center" wrapText="1"/>
    </xf>
    <xf numFmtId="0" fontId="9" fillId="8" borderId="23">
      <alignment horizontal="left" vertical="center" wrapText="1" indent="2"/>
    </xf>
    <xf numFmtId="0" fontId="9" fillId="0" borderId="23" applyFill="0">
      <alignment horizontal="left" vertical="center" wrapText="1" indent="6"/>
    </xf>
    <xf numFmtId="0" fontId="9" fillId="6" borderId="24">
      <alignment horizontal="left" vertical="center" wrapText="1"/>
    </xf>
    <xf numFmtId="0" fontId="9" fillId="6" borderId="17">
      <alignment horizontal="left" vertical="center" wrapText="1"/>
    </xf>
    <xf numFmtId="0" fontId="9" fillId="6" borderId="18">
      <alignment horizontal="left" vertical="center" wrapText="1"/>
    </xf>
    <xf numFmtId="0" fontId="9" fillId="6" borderId="14">
      <alignment horizontal="left" vertical="center" wrapText="1"/>
    </xf>
    <xf numFmtId="0" fontId="36" fillId="0" borderId="11" applyFill="0">
      <alignment vertical="top" wrapText="1"/>
    </xf>
    <xf numFmtId="0" fontId="23" fillId="0" borderId="11" applyFill="0">
      <alignment vertical="top" wrapText="1"/>
    </xf>
    <xf numFmtId="0" fontId="9" fillId="9" borderId="14">
      <alignment horizontal="left" vertical="center" wrapText="1"/>
    </xf>
    <xf numFmtId="0" fontId="9" fillId="8" borderId="21">
      <alignment horizontal="left" vertical="center" wrapText="1"/>
    </xf>
    <xf numFmtId="0" fontId="9" fillId="9" borderId="21">
      <alignment horizontal="left" vertical="center" wrapText="1" indent="6"/>
    </xf>
    <xf numFmtId="0" fontId="9" fillId="0" borderId="21" applyFill="0">
      <alignment horizontal="left" vertical="center" wrapText="1" indent="6"/>
    </xf>
    <xf numFmtId="4" fontId="9" fillId="4" borderId="21">
      <alignment horizontal="right" vertical="center" wrapText="1"/>
      <protection locked="0"/>
    </xf>
    <xf numFmtId="170" fontId="9" fillId="4" borderId="21">
      <alignment horizontal="right" vertical="center" wrapText="1"/>
      <protection locked="0"/>
    </xf>
    <xf numFmtId="168" fontId="5" fillId="7" borderId="21">
      <alignment horizontal="center" vertical="center" wrapText="1"/>
      <protection locked="0"/>
    </xf>
    <xf numFmtId="0" fontId="9" fillId="9" borderId="18">
      <alignment horizontal="left" vertical="center" wrapText="1"/>
    </xf>
    <xf numFmtId="170" fontId="9" fillId="4" borderId="12">
      <alignment horizontal="right" vertical="center" wrapText="1"/>
      <protection locked="0"/>
    </xf>
    <xf numFmtId="4" fontId="9" fillId="4" borderId="11">
      <alignment horizontal="right" vertical="center" wrapText="1"/>
      <protection locked="0"/>
    </xf>
    <xf numFmtId="0" fontId="36" fillId="0" borderId="23" applyFill="0">
      <alignment vertical="top" wrapText="1"/>
    </xf>
    <xf numFmtId="0" fontId="9" fillId="4" borderId="14">
      <alignment horizontal="left" vertical="center" wrapText="1" indent="7"/>
      <protection locked="0"/>
    </xf>
    <xf numFmtId="4" fontId="23" fillId="0" borderId="12" applyFill="0">
      <alignment horizontal="center" vertical="center" wrapText="1"/>
    </xf>
    <xf numFmtId="4" fontId="9" fillId="0" borderId="11" applyFill="0">
      <alignment horizontal="right" vertical="center" wrapText="1"/>
    </xf>
    <xf numFmtId="0" fontId="9" fillId="10" borderId="16">
      <alignment horizontal="left" vertical="center" wrapText="1" indent="6"/>
    </xf>
    <xf numFmtId="4" fontId="9" fillId="10" borderId="16">
      <alignment horizontal="right" vertical="center" wrapText="1"/>
    </xf>
    <xf numFmtId="4" fontId="23" fillId="10" borderId="16">
      <alignment horizontal="center" vertical="center" wrapText="1"/>
    </xf>
    <xf numFmtId="4" fontId="9" fillId="10" borderId="11">
      <alignment horizontal="right" vertical="center" wrapText="1"/>
    </xf>
    <xf numFmtId="49" fontId="9" fillId="10" borderId="36">
      <alignment horizontal="center" vertical="center" wrapText="1"/>
    </xf>
    <xf numFmtId="0" fontId="9" fillId="0" borderId="17" applyFill="0">
      <alignment horizontal="center" vertical="center" wrapText="1"/>
    </xf>
    <xf numFmtId="0" fontId="9" fillId="0" borderId="36" applyFill="0">
      <alignment horizontal="center" vertical="center" wrapText="1"/>
    </xf>
    <xf numFmtId="0" fontId="5" fillId="0" borderId="33" applyFill="0">
      <alignment horizontal="center" vertical="center" wrapText="1"/>
    </xf>
    <xf numFmtId="0" fontId="29" fillId="0" borderId="0" applyFill="0" applyBorder="0">
      <alignment horizontal="center" vertical="center"/>
    </xf>
    <xf numFmtId="0" fontId="47" fillId="8" borderId="0" applyBorder="0">
      <alignment horizontal="center" vertical="center" wrapText="1"/>
    </xf>
    <xf numFmtId="0" fontId="23" fillId="0" borderId="14" applyFill="0">
      <alignment horizontal="left" vertical="center" wrapText="1" indent="5"/>
    </xf>
    <xf numFmtId="0" fontId="23" fillId="0" borderId="20" applyFill="0">
      <alignment horizontal="center" vertical="top" wrapText="1"/>
    </xf>
    <xf numFmtId="49" fontId="9" fillId="7" borderId="23">
      <alignment horizontal="left" vertical="center" wrapText="1" indent="6"/>
      <protection locked="0"/>
    </xf>
    <xf numFmtId="0" fontId="30" fillId="0" borderId="14" applyFill="0">
      <alignment horizontal="center" vertical="center" wrapText="1"/>
    </xf>
    <xf numFmtId="0" fontId="9" fillId="0" borderId="14" applyFill="0">
      <alignment horizontal="left" vertical="center" wrapText="1" indent="4"/>
    </xf>
    <xf numFmtId="0" fontId="9" fillId="8" borderId="33">
      <alignment horizontal="left" vertical="center" wrapText="1"/>
    </xf>
    <xf numFmtId="49" fontId="9" fillId="7" borderId="33">
      <alignment horizontal="left" vertical="center" wrapText="1" indent="6"/>
      <protection locked="0"/>
    </xf>
    <xf numFmtId="170" fontId="9" fillId="10" borderId="11">
      <alignment horizontal="right" vertical="center" wrapText="1"/>
    </xf>
    <xf numFmtId="49" fontId="25" fillId="10" borderId="12">
      <alignment horizontal="left" vertical="center"/>
    </xf>
    <xf numFmtId="170" fontId="9" fillId="10" borderId="16">
      <alignment horizontal="right" vertical="center" wrapText="1"/>
    </xf>
    <xf numFmtId="4" fontId="9" fillId="0" borderId="33" applyFill="0">
      <alignment horizontal="right" vertical="center" wrapText="1"/>
    </xf>
    <xf numFmtId="49" fontId="25" fillId="10" borderId="12">
      <alignment horizontal="left" vertical="center" indent="1"/>
    </xf>
    <xf numFmtId="49" fontId="9" fillId="7" borderId="21">
      <alignment horizontal="left" vertical="center" wrapText="1" indent="6"/>
      <protection locked="0"/>
    </xf>
    <xf numFmtId="4" fontId="23" fillId="10" borderId="11">
      <alignment horizontal="center" vertical="center" wrapText="1"/>
    </xf>
    <xf numFmtId="49" fontId="25" fillId="10" borderId="12">
      <alignment vertical="center" wrapText="1"/>
    </xf>
    <xf numFmtId="49" fontId="25" fillId="10" borderId="16">
      <alignment vertical="center" wrapText="1"/>
    </xf>
    <xf numFmtId="49" fontId="23" fillId="0" borderId="20" applyFill="0">
      <alignment vertical="top"/>
    </xf>
    <xf numFmtId="49" fontId="23" fillId="0" borderId="0" applyFill="0" applyBorder="0">
      <alignment horizontal="center" vertical="center" wrapText="1"/>
    </xf>
    <xf numFmtId="0" fontId="23" fillId="0" borderId="20" applyFill="0">
      <alignment horizontal="left" vertical="center" wrapText="1" indent="1"/>
    </xf>
    <xf numFmtId="4" fontId="23" fillId="0" borderId="14" applyFill="0">
      <alignment horizontal="right" vertical="center" wrapText="1"/>
    </xf>
    <xf numFmtId="170" fontId="23" fillId="0" borderId="14" applyFill="0">
      <alignment horizontal="right" vertical="center" wrapText="1"/>
    </xf>
    <xf numFmtId="168" fontId="23" fillId="0" borderId="14" applyFill="0">
      <alignment horizontal="center" vertical="center" wrapText="1"/>
    </xf>
    <xf numFmtId="49" fontId="23" fillId="0" borderId="14" applyFill="0">
      <alignment horizontal="center" vertical="center" wrapText="1"/>
    </xf>
    <xf numFmtId="0" fontId="18" fillId="0" borderId="0" applyFill="0" applyBorder="0">
      <alignment horizontal="left" vertical="center"/>
    </xf>
    <xf numFmtId="0" fontId="48" fillId="8" borderId="0" applyBorder="0">
      <alignment vertical="center" wrapText="1"/>
    </xf>
    <xf numFmtId="0" fontId="9" fillId="8" borderId="24">
      <alignment horizontal="center" vertical="center" wrapText="1"/>
    </xf>
    <xf numFmtId="0" fontId="5" fillId="8" borderId="24">
      <alignment horizontal="center" vertical="center" wrapText="1"/>
    </xf>
    <xf numFmtId="0" fontId="5" fillId="8" borderId="18">
      <alignment horizontal="center" vertical="center" wrapText="1"/>
    </xf>
    <xf numFmtId="0" fontId="9" fillId="8" borderId="19">
      <alignment horizontal="center" vertical="center" wrapText="1"/>
    </xf>
    <xf numFmtId="0" fontId="5" fillId="8" borderId="19">
      <alignment horizontal="center" vertical="center" wrapText="1"/>
    </xf>
    <xf numFmtId="0" fontId="5" fillId="8" borderId="0" applyBorder="0">
      <alignment horizontal="center" vertical="center" wrapText="1"/>
    </xf>
    <xf numFmtId="0" fontId="5" fillId="8" borderId="20">
      <alignment horizontal="center" vertical="center" wrapText="1"/>
    </xf>
    <xf numFmtId="0" fontId="9" fillId="7" borderId="14">
      <alignment horizontal="center" vertical="center" wrapText="1"/>
      <protection locked="0"/>
    </xf>
    <xf numFmtId="0" fontId="9" fillId="8" borderId="26">
      <alignment horizontal="center" vertical="center" wrapText="1"/>
    </xf>
    <xf numFmtId="0" fontId="5" fillId="8" borderId="26">
      <alignment horizontal="center" vertical="center" wrapText="1"/>
    </xf>
    <xf numFmtId="0" fontId="5" fillId="8" borderId="36">
      <alignment horizontal="center" vertical="center" wrapText="1"/>
    </xf>
    <xf numFmtId="0" fontId="5" fillId="8" borderId="25">
      <alignment horizontal="center" vertical="center" wrapText="1"/>
    </xf>
    <xf numFmtId="0" fontId="9" fillId="0" borderId="14" applyFill="0">
      <alignment horizontal="left" vertical="center" wrapText="1" indent="1"/>
    </xf>
    <xf numFmtId="49" fontId="9" fillId="10" borderId="12">
      <alignment horizontal="center" vertical="center" wrapText="1"/>
    </xf>
    <xf numFmtId="49" fontId="29" fillId="0" borderId="20" applyFill="0">
      <alignment vertical="top"/>
    </xf>
    <xf numFmtId="0" fontId="9" fillId="4" borderId="12">
      <alignment horizontal="left" vertical="center" wrapText="1"/>
      <protection locked="0"/>
    </xf>
    <xf numFmtId="0" fontId="9" fillId="4" borderId="16">
      <alignment horizontal="left" vertical="center" wrapText="1"/>
      <protection locked="0"/>
    </xf>
    <xf numFmtId="0" fontId="9" fillId="4" borderId="11">
      <alignment horizontal="left" vertical="center" wrapText="1"/>
      <protection locked="0"/>
    </xf>
    <xf numFmtId="49" fontId="9" fillId="4" borderId="12">
      <alignment horizontal="left" vertical="center" wrapText="1"/>
      <protection locked="0"/>
    </xf>
    <xf numFmtId="49" fontId="9" fillId="4" borderId="16">
      <alignment horizontal="left" vertical="center" wrapText="1"/>
      <protection locked="0"/>
    </xf>
    <xf numFmtId="49" fontId="9" fillId="4" borderId="11">
      <alignment horizontal="left" vertical="center" wrapText="1"/>
      <protection locked="0"/>
    </xf>
    <xf numFmtId="49" fontId="9" fillId="4" borderId="14">
      <alignment horizontal="left" vertical="center" wrapText="1" indent="6"/>
      <protection locked="0"/>
    </xf>
    <xf numFmtId="4" fontId="9" fillId="0" borderId="24" applyFill="0">
      <alignment horizontal="right" vertical="center" wrapText="1"/>
    </xf>
    <xf numFmtId="0" fontId="36" fillId="0" borderId="14" applyFill="0">
      <alignment horizontal="left" vertical="top" wrapText="1"/>
    </xf>
    <xf numFmtId="4" fontId="9" fillId="0" borderId="26" applyFill="0">
      <alignment horizontal="right" vertical="center" wrapText="1"/>
    </xf>
    <xf numFmtId="49" fontId="5" fillId="10" borderId="25">
      <alignment horizontal="center" vertical="center" wrapText="1"/>
    </xf>
    <xf numFmtId="49" fontId="25" fillId="10" borderId="16">
      <alignment horizontal="left" vertical="center" indent="3"/>
    </xf>
    <xf numFmtId="49" fontId="9" fillId="4" borderId="23">
      <alignment horizontal="left" vertical="center" wrapText="1" indent="6"/>
      <protection locked="0"/>
    </xf>
    <xf numFmtId="4" fontId="9" fillId="7" borderId="14">
      <alignment horizontal="left" vertical="center" wrapText="1" indent="1"/>
      <protection locked="0"/>
    </xf>
    <xf numFmtId="0" fontId="9" fillId="0" borderId="0" applyFill="0" applyBorder="0">
      <alignment horizontal="left" vertical="center"/>
    </xf>
    <xf numFmtId="0" fontId="9" fillId="7" borderId="11">
      <alignment horizontal="center" vertical="center" wrapText="1"/>
      <protection locked="0"/>
    </xf>
    <xf numFmtId="0" fontId="9" fillId="8" borderId="25">
      <alignment horizontal="center" vertical="center" wrapText="1"/>
    </xf>
    <xf numFmtId="0" fontId="49" fillId="8" borderId="0" applyBorder="0">
      <alignment horizontal="center" vertical="center" wrapText="1"/>
    </xf>
    <xf numFmtId="0" fontId="23" fillId="8" borderId="14">
      <alignment horizontal="left" vertical="center" wrapText="1" indent="3"/>
    </xf>
    <xf numFmtId="49" fontId="9" fillId="9" borderId="14">
      <alignment horizontal="left" vertical="center" wrapText="1" indent="1"/>
      <protection locked="0"/>
    </xf>
    <xf numFmtId="4" fontId="9" fillId="7" borderId="14">
      <alignment horizontal="center" vertical="center" wrapText="1"/>
      <protection locked="0"/>
    </xf>
    <xf numFmtId="49" fontId="9" fillId="9" borderId="18">
      <alignment horizontal="center" vertical="center" wrapText="1"/>
    </xf>
    <xf numFmtId="49" fontId="9" fillId="4" borderId="33">
      <alignment horizontal="left" vertical="center" wrapText="1" indent="6"/>
      <protection locked="0"/>
    </xf>
    <xf numFmtId="49" fontId="9" fillId="9" borderId="25">
      <alignment horizontal="center" vertical="center" wrapText="1"/>
    </xf>
    <xf numFmtId="49" fontId="25" fillId="10" borderId="36">
      <alignment horizontal="left" vertical="center"/>
    </xf>
    <xf numFmtId="49" fontId="9" fillId="4" borderId="21">
      <alignment horizontal="left" vertical="center" wrapText="1" indent="6"/>
      <protection locked="0"/>
    </xf>
    <xf numFmtId="0" fontId="23" fillId="0" borderId="17" applyFill="0">
      <alignment horizontal="left" vertical="center" wrapText="1"/>
    </xf>
    <xf numFmtId="0" fontId="9" fillId="0" borderId="37" applyFill="0">
      <alignment horizontal="center" vertical="center" wrapText="1"/>
    </xf>
    <xf numFmtId="0" fontId="9" fillId="7" borderId="14">
      <alignment horizontal="left" vertical="center" wrapText="1" indent="2"/>
      <protection locked="0"/>
    </xf>
    <xf numFmtId="0" fontId="23" fillId="0" borderId="37" applyFill="0">
      <alignment horizontal="center" vertical="center" wrapText="1"/>
    </xf>
    <xf numFmtId="0" fontId="23" fillId="0" borderId="14" applyFill="0">
      <alignment horizontal="left" vertical="center" wrapText="1" indent="2"/>
    </xf>
    <xf numFmtId="0" fontId="9" fillId="0" borderId="14" applyFill="0">
      <alignment horizontal="left" vertical="center" wrapText="1" indent="3"/>
    </xf>
    <xf numFmtId="49" fontId="9" fillId="7" borderId="14">
      <alignment horizontal="center" vertical="center" wrapText="1"/>
      <protection locked="0"/>
    </xf>
    <xf numFmtId="0" fontId="9" fillId="4" borderId="14">
      <alignment horizontal="left" vertical="center" wrapText="1"/>
      <protection locked="0"/>
    </xf>
    <xf numFmtId="0" fontId="9" fillId="0" borderId="11" applyFill="0">
      <alignment vertical="top" wrapText="1"/>
    </xf>
    <xf numFmtId="171" fontId="9" fillId="4" borderId="14">
      <alignment horizontal="right" vertical="center" wrapText="1"/>
      <protection locked="0"/>
    </xf>
    <xf numFmtId="0" fontId="9" fillId="0" borderId="18" applyFill="0">
      <alignment vertical="center" wrapText="1"/>
    </xf>
    <xf numFmtId="0" fontId="32" fillId="0" borderId="0" applyFill="0" applyBorder="0">
      <alignment vertical="center" wrapText="1"/>
    </xf>
    <xf numFmtId="0" fontId="43" fillId="8" borderId="0" applyBorder="0">
      <alignment horizontal="right" vertical="center"/>
    </xf>
    <xf numFmtId="0" fontId="9" fillId="0" borderId="12" applyFill="0">
      <alignment vertical="center" wrapText="1"/>
    </xf>
    <xf numFmtId="0" fontId="9" fillId="0" borderId="16" applyFill="0">
      <alignment horizontal="right" vertical="center" wrapText="1" indent="1"/>
    </xf>
    <xf numFmtId="0" fontId="9" fillId="0" borderId="11" applyFill="0">
      <alignment horizontal="right" vertical="center" wrapText="1" indent="1"/>
    </xf>
    <xf numFmtId="0" fontId="9" fillId="6" borderId="12">
      <alignment horizontal="left" vertical="top" wrapText="1"/>
    </xf>
    <xf numFmtId="0" fontId="9" fillId="0" borderId="12" applyFill="0">
      <alignment horizontal="right" vertical="center" wrapText="1"/>
    </xf>
    <xf numFmtId="0" fontId="9" fillId="0" borderId="16" applyFill="0">
      <alignment horizontal="right" vertical="center" wrapText="1"/>
    </xf>
    <xf numFmtId="0" fontId="9" fillId="0" borderId="37" applyFill="0">
      <alignment horizontal="center" vertical="top" wrapText="1"/>
    </xf>
    <xf numFmtId="0" fontId="9" fillId="0" borderId="14" applyFill="0">
      <alignment horizontal="center" vertical="top" wrapText="1"/>
    </xf>
    <xf numFmtId="4" fontId="9" fillId="7" borderId="14">
      <alignment horizontal="right" vertical="center" wrapText="1"/>
      <protection locked="0"/>
    </xf>
    <xf numFmtId="0" fontId="9" fillId="0" borderId="14" applyFill="0">
      <alignment vertical="top" wrapText="1"/>
    </xf>
    <xf numFmtId="4" fontId="9" fillId="6" borderId="14">
      <alignment horizontal="right" vertical="center" wrapText="1"/>
    </xf>
    <xf numFmtId="0" fontId="9" fillId="0" borderId="14" applyFill="0">
      <alignment horizontal="left" vertical="top" wrapText="1" indent="1"/>
    </xf>
    <xf numFmtId="49" fontId="14" fillId="3" borderId="0" applyBorder="0">
      <alignment horizontal="center" vertical="center" textRotation="90" wrapText="1"/>
    </xf>
    <xf numFmtId="0" fontId="29" fillId="0" borderId="0" applyFill="0" applyBorder="0">
      <alignment horizontal="center" vertical="center" wrapText="1"/>
    </xf>
    <xf numFmtId="49" fontId="29" fillId="0" borderId="37" applyFill="0">
      <alignment horizontal="center" vertical="top" wrapText="1"/>
    </xf>
    <xf numFmtId="0" fontId="29" fillId="0" borderId="14" applyFill="0">
      <alignment horizontal="left" vertical="top" wrapText="1" indent="2"/>
    </xf>
    <xf numFmtId="0" fontId="29" fillId="0" borderId="14" applyFill="0">
      <alignment horizontal="center" vertical="top" wrapText="1"/>
    </xf>
    <xf numFmtId="0" fontId="29" fillId="0" borderId="14" applyFill="0">
      <alignment vertical="top" wrapText="1"/>
    </xf>
    <xf numFmtId="0" fontId="29" fillId="0" borderId="37" applyFill="0">
      <alignment horizontal="center" vertical="top" wrapText="1"/>
    </xf>
    <xf numFmtId="0" fontId="29" fillId="0" borderId="14" applyFill="0">
      <alignment horizontal="left" vertical="top" wrapText="1" indent="3"/>
    </xf>
    <xf numFmtId="4" fontId="29" fillId="0" borderId="14" applyFill="0">
      <alignment horizontal="right" vertical="center" wrapText="1"/>
    </xf>
    <xf numFmtId="0" fontId="24" fillId="0" borderId="0" applyFill="0" applyBorder="0">
      <alignment horizontal="center" vertical="center" wrapText="1"/>
    </xf>
    <xf numFmtId="49" fontId="9" fillId="10" borderId="12">
      <alignment vertical="top" wrapText="1"/>
    </xf>
    <xf numFmtId="49" fontId="25" fillId="10" borderId="16">
      <alignment horizontal="left" vertical="top" indent="2"/>
    </xf>
    <xf numFmtId="0" fontId="9" fillId="10" borderId="16">
      <alignment vertical="top" wrapText="1"/>
    </xf>
    <xf numFmtId="0" fontId="18" fillId="10" borderId="11">
      <alignment vertical="center" wrapText="1"/>
    </xf>
    <xf numFmtId="0" fontId="9" fillId="0" borderId="23" applyFill="0">
      <alignment vertical="top" wrapText="1"/>
    </xf>
    <xf numFmtId="0" fontId="9" fillId="0" borderId="14" applyFill="0">
      <alignment horizontal="left" vertical="top" wrapText="1" indent="2"/>
    </xf>
    <xf numFmtId="49" fontId="14" fillId="3" borderId="0" applyBorder="0">
      <alignment horizontal="center" vertical="center" wrapText="1"/>
    </xf>
    <xf numFmtId="171" fontId="9" fillId="7" borderId="14">
      <alignment horizontal="right" vertical="center" wrapText="1"/>
      <protection locked="0"/>
    </xf>
    <xf numFmtId="0" fontId="9" fillId="0" borderId="23" applyFill="0">
      <alignment horizontal="center" vertical="top" wrapText="1"/>
    </xf>
    <xf numFmtId="4" fontId="9" fillId="6" borderId="23">
      <alignment horizontal="right" vertical="center" wrapText="1"/>
    </xf>
    <xf numFmtId="0" fontId="23" fillId="0" borderId="14" applyFill="0">
      <alignment horizontal="center" vertical="top" wrapText="1"/>
    </xf>
    <xf numFmtId="0" fontId="23" fillId="0" borderId="14" applyFill="0">
      <alignment horizontal="left" vertical="center" wrapText="1" indent="3"/>
    </xf>
    <xf numFmtId="49" fontId="23" fillId="0" borderId="14" applyFill="0">
      <alignment vertical="center" wrapText="1"/>
    </xf>
    <xf numFmtId="0" fontId="23" fillId="0" borderId="23" applyFill="0">
      <alignment vertical="top" wrapText="1"/>
    </xf>
    <xf numFmtId="4" fontId="9" fillId="7" borderId="11">
      <alignment horizontal="right" vertical="center" wrapText="1"/>
      <protection locked="0"/>
    </xf>
    <xf numFmtId="49" fontId="17" fillId="7" borderId="11">
      <alignment horizontal="left" vertical="center" wrapText="1"/>
      <protection locked="0"/>
    </xf>
    <xf numFmtId="49" fontId="50" fillId="7" borderId="14">
      <alignment horizontal="left" vertical="center" wrapText="1"/>
      <protection locked="0"/>
    </xf>
    <xf numFmtId="171" fontId="9" fillId="7" borderId="11">
      <alignment horizontal="right" vertical="center" wrapText="1"/>
      <protection locked="0"/>
    </xf>
    <xf numFmtId="171" fontId="9" fillId="6" borderId="11">
      <alignment horizontal="right" vertical="center" wrapText="1"/>
    </xf>
    <xf numFmtId="171" fontId="9" fillId="6" borderId="14">
      <alignment horizontal="right" vertical="center" wrapText="1"/>
    </xf>
    <xf numFmtId="0" fontId="9" fillId="7" borderId="14">
      <alignment horizontal="center" vertical="top" wrapText="1"/>
      <protection locked="0"/>
    </xf>
    <xf numFmtId="4" fontId="9" fillId="7" borderId="25">
      <alignment horizontal="right" vertical="center" wrapText="1"/>
      <protection locked="0"/>
    </xf>
    <xf numFmtId="4" fontId="9" fillId="7" borderId="21">
      <alignment horizontal="right" vertical="center" wrapText="1"/>
      <protection locked="0"/>
    </xf>
    <xf numFmtId="0" fontId="23" fillId="0" borderId="33" applyFill="0">
      <alignment horizontal="left" vertical="center" wrapText="1" indent="1"/>
    </xf>
    <xf numFmtId="0" fontId="23" fillId="0" borderId="33" applyFill="0">
      <alignment horizontal="center" vertical="top" wrapText="1"/>
    </xf>
    <xf numFmtId="49" fontId="9" fillId="10" borderId="24">
      <alignment vertical="top" wrapText="1"/>
    </xf>
    <xf numFmtId="49" fontId="25" fillId="10" borderId="17">
      <alignment horizontal="left" vertical="center" indent="1"/>
    </xf>
    <xf numFmtId="0" fontId="9" fillId="0" borderId="21" applyFill="0">
      <alignment vertical="top" wrapText="1"/>
    </xf>
    <xf numFmtId="0" fontId="9" fillId="0" borderId="11" applyFill="0">
      <alignment horizontal="center" vertical="top" wrapText="1"/>
    </xf>
    <xf numFmtId="171" fontId="9" fillId="7" borderId="23">
      <alignment horizontal="right" vertical="center" wrapText="1"/>
      <protection locked="0"/>
    </xf>
    <xf numFmtId="0" fontId="23" fillId="0" borderId="21" applyFill="0">
      <alignment horizontal="left" vertical="top" wrapText="1" indent="1"/>
    </xf>
    <xf numFmtId="49" fontId="9" fillId="10" borderId="24">
      <alignment vertical="center" wrapText="1"/>
    </xf>
    <xf numFmtId="0" fontId="9" fillId="10" borderId="16">
      <alignment vertical="center" wrapText="1"/>
    </xf>
    <xf numFmtId="49" fontId="9" fillId="10" borderId="12">
      <alignment vertical="center" wrapText="1"/>
    </xf>
    <xf numFmtId="0" fontId="23" fillId="0" borderId="23" applyFill="0">
      <alignment horizontal="left" vertical="top" wrapText="1" indent="1"/>
    </xf>
    <xf numFmtId="49" fontId="17" fillId="4" borderId="14">
      <alignment horizontal="left" vertical="center" wrapText="1"/>
      <protection locked="0"/>
    </xf>
    <xf numFmtId="0" fontId="9" fillId="0" borderId="17" applyFill="0">
      <alignment vertical="center" wrapText="1"/>
    </xf>
    <xf numFmtId="0" fontId="9" fillId="0" borderId="36" applyFill="0">
      <alignment vertical="center" wrapText="1"/>
    </xf>
    <xf numFmtId="0" fontId="51" fillId="8" borderId="0" applyBorder="0">
      <alignment horizontal="right" vertical="center"/>
    </xf>
    <xf numFmtId="0" fontId="5" fillId="0" borderId="0" applyFill="0" applyBorder="0">
      <alignment vertical="top"/>
    </xf>
    <xf numFmtId="49" fontId="23" fillId="0" borderId="23" applyFill="0">
      <alignment horizontal="center" vertical="center" wrapText="1"/>
    </xf>
    <xf numFmtId="0" fontId="5" fillId="0" borderId="12" applyFill="0">
      <alignment horizontal="right" vertical="center" wrapText="1" indent="1"/>
    </xf>
    <xf numFmtId="0" fontId="5" fillId="0" borderId="16" applyFill="0">
      <alignment horizontal="right" vertical="center" wrapText="1" indent="1"/>
    </xf>
    <xf numFmtId="0" fontId="5" fillId="0" borderId="11" applyFill="0">
      <alignment horizontal="right" vertical="center" wrapText="1" indent="1"/>
    </xf>
    <xf numFmtId="0" fontId="9" fillId="0" borderId="11" applyFill="0">
      <alignment horizontal="left" vertical="center" wrapText="1" indent="1"/>
    </xf>
    <xf numFmtId="49" fontId="23" fillId="0" borderId="19" applyFill="0">
      <alignment vertical="top"/>
    </xf>
    <xf numFmtId="0" fontId="28" fillId="0" borderId="0" applyFill="0" applyBorder="0">
      <alignment vertical="top"/>
    </xf>
    <xf numFmtId="0" fontId="52" fillId="0" borderId="0" applyFill="0" applyBorder="0">
      <alignment vertical="top"/>
    </xf>
    <xf numFmtId="49" fontId="23" fillId="0" borderId="33" applyFill="0">
      <alignment horizontal="center" vertical="center" wrapText="1"/>
    </xf>
    <xf numFmtId="0" fontId="9" fillId="0" borderId="21" applyFill="0">
      <alignment horizontal="left" vertical="center" wrapText="1"/>
    </xf>
    <xf numFmtId="2" fontId="9" fillId="0" borderId="21" applyFill="0">
      <alignment horizontal="center" vertical="center" wrapText="1"/>
    </xf>
    <xf numFmtId="0" fontId="23" fillId="0" borderId="19" applyFill="0">
      <alignment vertical="center" wrapText="1"/>
    </xf>
    <xf numFmtId="49" fontId="23" fillId="0" borderId="21" applyFill="0">
      <alignment horizontal="center" vertical="center" wrapText="1"/>
    </xf>
    <xf numFmtId="49" fontId="9" fillId="0" borderId="33" applyFill="0">
      <alignment horizontal="center" vertical="center" wrapText="1"/>
    </xf>
    <xf numFmtId="0" fontId="25" fillId="0" borderId="14" applyFill="0">
      <alignment horizontal="left" vertical="center" indent="1"/>
    </xf>
    <xf numFmtId="0" fontId="23" fillId="0" borderId="21" applyFill="0">
      <alignment vertical="center" wrapText="1"/>
    </xf>
    <xf numFmtId="2" fontId="23" fillId="0" borderId="21" applyFill="0">
      <alignment horizontal="center" vertical="center" wrapText="1"/>
    </xf>
    <xf numFmtId="49" fontId="9" fillId="0" borderId="21" applyFill="0">
      <alignment horizontal="center" vertical="center" wrapText="1"/>
    </xf>
    <xf numFmtId="49" fontId="23" fillId="0" borderId="12" applyFill="0">
      <alignment horizontal="left" vertical="center"/>
    </xf>
    <xf numFmtId="49" fontId="23" fillId="0" borderId="16" applyFill="0">
      <alignment horizontal="left" vertical="center" indent="1"/>
    </xf>
    <xf numFmtId="49" fontId="23" fillId="0" borderId="16" applyFill="0">
      <alignment horizontal="left" vertical="center"/>
    </xf>
    <xf numFmtId="49" fontId="23" fillId="0" borderId="11" applyFill="0">
      <alignment horizontal="left" vertical="center" indent="1"/>
    </xf>
    <xf numFmtId="0" fontId="23" fillId="0" borderId="14" applyFill="0">
      <alignment horizontal="left" vertical="center" indent="1"/>
    </xf>
    <xf numFmtId="49" fontId="25" fillId="0" borderId="17" applyFill="0">
      <alignment horizontal="right" vertical="center"/>
    </xf>
    <xf numFmtId="0" fontId="23" fillId="0" borderId="12" applyFill="0">
      <alignment vertical="center" wrapText="1"/>
    </xf>
    <xf numFmtId="0" fontId="23" fillId="0" borderId="16" applyFill="0">
      <alignment horizontal="right" vertical="center" wrapText="1" indent="1"/>
    </xf>
    <xf numFmtId="0" fontId="23" fillId="0" borderId="11" applyFill="0">
      <alignment horizontal="right" vertical="center" wrapText="1" indent="1"/>
    </xf>
    <xf numFmtId="0" fontId="23" fillId="0" borderId="12" applyFill="0">
      <alignment horizontal="left" vertical="top" wrapText="1"/>
    </xf>
    <xf numFmtId="49" fontId="9" fillId="0" borderId="37" applyFill="0">
      <alignment horizontal="center" vertical="center" wrapText="1"/>
    </xf>
    <xf numFmtId="0" fontId="53" fillId="0" borderId="0" applyFill="0" applyBorder="0">
      <alignment vertical="center" wrapText="1"/>
    </xf>
    <xf numFmtId="49" fontId="9" fillId="0" borderId="38" applyFill="0">
      <alignment horizontal="center" vertical="center" wrapText="1"/>
    </xf>
    <xf numFmtId="0" fontId="9" fillId="0" borderId="14" applyFill="0">
      <alignment horizontal="left" vertical="center" wrapText="1" indent="2"/>
    </xf>
    <xf numFmtId="49" fontId="9" fillId="0" borderId="39" applyFill="0">
      <alignment horizontal="center" vertical="center" wrapText="1"/>
    </xf>
    <xf numFmtId="4" fontId="9" fillId="7" borderId="23">
      <alignment horizontal="right" vertical="center" wrapText="1"/>
      <protection locked="0"/>
    </xf>
    <xf numFmtId="49" fontId="25" fillId="10" borderId="17">
      <alignment horizontal="left" vertical="center" indent="2"/>
    </xf>
    <xf numFmtId="49" fontId="5" fillId="0" borderId="14" applyFill="0">
      <alignment horizontal="left" vertical="center" wrapText="1" indent="2"/>
    </xf>
    <xf numFmtId="49" fontId="9" fillId="0" borderId="40" applyFill="0">
      <alignment horizontal="center" vertical="center" wrapText="1"/>
    </xf>
    <xf numFmtId="49" fontId="5" fillId="0" borderId="14" applyFill="0">
      <alignment vertical="center" wrapText="1"/>
    </xf>
    <xf numFmtId="0" fontId="9" fillId="0" borderId="0" applyFill="0" applyBorder="0">
      <alignment horizontal="right" vertical="top" wrapText="1"/>
    </xf>
    <xf numFmtId="0" fontId="9" fillId="0" borderId="0" applyFill="0" applyBorder="0">
      <alignment horizontal="left" vertical="top" wrapText="1"/>
    </xf>
    <xf numFmtId="0" fontId="23" fillId="0" borderId="36" applyFill="0">
      <alignment vertical="center" wrapText="1"/>
    </xf>
    <xf numFmtId="0" fontId="9" fillId="6" borderId="11">
      <alignment horizontal="left" vertical="top" wrapText="1"/>
    </xf>
    <xf numFmtId="49" fontId="9" fillId="12" borderId="0" applyBorder="0">
      <alignment horizontal="center" vertical="center" textRotation="90" wrapText="1"/>
    </xf>
    <xf numFmtId="49" fontId="17" fillId="4" borderId="12">
      <alignment horizontal="left" vertical="center" wrapText="1"/>
      <protection locked="0"/>
    </xf>
    <xf numFmtId="0" fontId="54" fillId="0" borderId="19" applyFill="0">
      <alignment vertical="center" wrapText="1"/>
    </xf>
    <xf numFmtId="3" fontId="9" fillId="4" borderId="12">
      <alignment horizontal="right" vertical="center" wrapText="1"/>
      <protection locked="0"/>
    </xf>
    <xf numFmtId="4" fontId="9" fillId="4" borderId="12">
      <alignment horizontal="right" vertical="center" wrapText="1"/>
      <protection locked="0"/>
    </xf>
    <xf numFmtId="49" fontId="50" fillId="4" borderId="12">
      <alignment horizontal="left" vertical="center" wrapText="1"/>
      <protection locked="0"/>
    </xf>
    <xf numFmtId="3" fontId="36" fillId="4" borderId="14">
      <alignment horizontal="right" vertical="center"/>
      <protection locked="0"/>
    </xf>
    <xf numFmtId="0" fontId="9" fillId="0" borderId="0" applyFill="0" applyBorder="0">
      <alignment vertical="top" wrapText="1"/>
    </xf>
    <xf numFmtId="0" fontId="9" fillId="0" borderId="0" applyFill="0" applyBorder="0">
      <alignment vertical="top"/>
    </xf>
    <xf numFmtId="49" fontId="17" fillId="0" borderId="14" applyFill="0">
      <alignment horizontal="left" vertical="center" wrapText="1"/>
    </xf>
    <xf numFmtId="49" fontId="9" fillId="0" borderId="41" applyFill="0">
      <alignment horizontal="center" vertical="center" wrapText="1"/>
    </xf>
    <xf numFmtId="0" fontId="9" fillId="0" borderId="41" applyFill="0">
      <alignment horizontal="left" vertical="center" wrapText="1"/>
    </xf>
    <xf numFmtId="4" fontId="9" fillId="0" borderId="42" applyFill="0">
      <alignment horizontal="center" vertical="center" wrapText="1"/>
    </xf>
    <xf numFmtId="49" fontId="17" fillId="0" borderId="26" applyFill="0">
      <alignment horizontal="left" vertical="center" wrapText="1"/>
    </xf>
    <xf numFmtId="49" fontId="9" fillId="0" borderId="43" applyFill="0">
      <alignment horizontal="center" vertical="center" wrapText="1"/>
    </xf>
    <xf numFmtId="0" fontId="9" fillId="0" borderId="44" applyFill="0">
      <alignment horizontal="left" vertical="center" wrapText="1" indent="1"/>
    </xf>
    <xf numFmtId="4" fontId="9" fillId="7" borderId="43">
      <alignment horizontal="right" vertical="center" wrapText="1"/>
      <protection locked="0"/>
    </xf>
    <xf numFmtId="49" fontId="17" fillId="0" borderId="12" applyFill="0">
      <alignment horizontal="left" vertical="center" wrapText="1"/>
    </xf>
    <xf numFmtId="4" fontId="9" fillId="0" borderId="23" applyFill="0">
      <alignment horizontal="center" vertical="center" wrapText="1"/>
    </xf>
    <xf numFmtId="4" fontId="9" fillId="7" borderId="45">
      <alignment horizontal="right" vertical="center" wrapText="1"/>
      <protection locked="0"/>
    </xf>
    <xf numFmtId="0" fontId="9" fillId="0" borderId="44" applyFill="0">
      <alignment horizontal="left" vertical="center" wrapText="1"/>
    </xf>
    <xf numFmtId="49" fontId="17" fillId="0" borderId="16" applyFill="0">
      <alignment horizontal="left" vertical="center" wrapText="1"/>
    </xf>
    <xf numFmtId="0" fontId="9" fillId="0" borderId="43" applyFill="0">
      <alignment horizontal="left" vertical="center" wrapText="1" indent="1"/>
    </xf>
    <xf numFmtId="4" fontId="9" fillId="0" borderId="41" applyFill="0">
      <alignment horizontal="center" vertical="center" wrapText="1"/>
    </xf>
    <xf numFmtId="0" fontId="9" fillId="0" borderId="43" applyFill="0">
      <alignment horizontal="left" vertical="center" wrapText="1"/>
    </xf>
    <xf numFmtId="0" fontId="9" fillId="0" borderId="43" applyFill="0">
      <alignment horizontal="left" vertical="center" wrapText="1" indent="2"/>
    </xf>
    <xf numFmtId="4" fontId="9" fillId="0" borderId="43" applyFill="0">
      <alignment horizontal="center" vertical="center" wrapText="1"/>
    </xf>
    <xf numFmtId="49" fontId="9" fillId="0" borderId="46" applyFill="0">
      <alignment horizontal="center" vertical="center" wrapText="1"/>
    </xf>
    <xf numFmtId="0" fontId="9" fillId="0" borderId="45" applyFill="0">
      <alignment horizontal="left" vertical="center" wrapText="1"/>
    </xf>
    <xf numFmtId="4" fontId="9" fillId="0" borderId="45" applyFill="0">
      <alignment horizontal="center" vertical="center" wrapText="1"/>
    </xf>
    <xf numFmtId="49" fontId="17" fillId="0" borderId="24" applyFill="0">
      <alignment horizontal="left" vertical="center" wrapText="1"/>
    </xf>
    <xf numFmtId="49" fontId="9" fillId="0" borderId="44" applyFill="0">
      <alignment horizontal="center" vertical="center" wrapText="1"/>
    </xf>
    <xf numFmtId="4" fontId="9" fillId="7" borderId="12">
      <alignment horizontal="right" vertical="center" wrapText="1"/>
      <protection locked="0"/>
    </xf>
    <xf numFmtId="4" fontId="9" fillId="7" borderId="44">
      <alignment horizontal="right" vertical="center" wrapText="1"/>
      <protection locked="0"/>
    </xf>
    <xf numFmtId="4" fontId="9" fillId="0" borderId="44" applyFill="0">
      <alignment horizontal="center" vertical="center" wrapText="1"/>
    </xf>
    <xf numFmtId="4" fontId="9" fillId="7" borderId="46">
      <alignment horizontal="right" vertical="center" wrapText="1"/>
      <protection locked="0"/>
    </xf>
    <xf numFmtId="49" fontId="17" fillId="7" borderId="12">
      <alignment horizontal="left" vertical="center" wrapText="1"/>
      <protection locked="0"/>
    </xf>
    <xf numFmtId="0" fontId="24" fillId="0" borderId="20" applyFill="0">
      <alignment horizontal="center" vertical="center" wrapText="1"/>
    </xf>
    <xf numFmtId="0" fontId="5" fillId="0" borderId="12" applyFill="0">
      <alignment horizontal="center" vertical="center"/>
    </xf>
    <xf numFmtId="168" fontId="5" fillId="4" borderId="14">
      <alignment horizontal="left" vertical="center" wrapText="1" indent="1"/>
      <protection locked="0"/>
    </xf>
    <xf numFmtId="0" fontId="9" fillId="6" borderId="12">
      <alignment horizontal="left" vertical="top" wrapText="1" indent="1"/>
    </xf>
    <xf numFmtId="0" fontId="9" fillId="6" borderId="11">
      <alignment horizontal="left" vertical="top" wrapText="1" indent="1"/>
    </xf>
    <xf numFmtId="0" fontId="9" fillId="0" borderId="0" applyFill="0" applyBorder="0">
      <alignment vertical="center" wrapText="1"/>
    </xf>
    <xf numFmtId="49" fontId="5" fillId="0" borderId="12" applyFill="0">
      <alignment horizontal="center" vertical="center"/>
    </xf>
    <xf numFmtId="0" fontId="9" fillId="10" borderId="12">
      <alignment vertical="center" wrapText="1"/>
    </xf>
    <xf numFmtId="0" fontId="9" fillId="10" borderId="17">
      <alignment vertical="center" wrapText="1"/>
    </xf>
    <xf numFmtId="0" fontId="9" fillId="0" borderId="11" applyFill="0">
      <alignment vertical="center" wrapText="1"/>
    </xf>
    <xf numFmtId="0" fontId="9" fillId="10" borderId="36">
      <alignment vertical="center" wrapText="1"/>
    </xf>
    <xf numFmtId="0" fontId="5" fillId="8" borderId="23">
      <alignment horizontal="center" vertical="center" wrapText="1"/>
    </xf>
    <xf numFmtId="0" fontId="5" fillId="0" borderId="14" applyFill="0">
      <alignment horizontal="left" vertical="center" wrapText="1" indent="1"/>
    </xf>
    <xf numFmtId="49" fontId="9" fillId="0" borderId="12" applyFill="0">
      <alignment horizontal="center" vertical="center" wrapText="1"/>
    </xf>
    <xf numFmtId="49" fontId="9" fillId="0" borderId="14" applyFill="0">
      <alignment horizontal="center" vertical="top" wrapText="1"/>
    </xf>
    <xf numFmtId="0" fontId="5" fillId="6" borderId="14">
      <alignment horizontal="left" vertical="top" wrapText="1" indent="1"/>
    </xf>
    <xf numFmtId="49" fontId="9" fillId="9" borderId="23">
      <alignment horizontal="center" vertical="top" wrapText="1"/>
    </xf>
    <xf numFmtId="168" fontId="5" fillId="7" borderId="14">
      <alignment horizontal="center" vertical="top" wrapText="1"/>
      <protection locked="0"/>
    </xf>
    <xf numFmtId="168" fontId="5" fillId="4" borderId="14">
      <alignment horizontal="center" vertical="top" wrapText="1"/>
      <protection locked="0"/>
    </xf>
    <xf numFmtId="49" fontId="9" fillId="9" borderId="14">
      <alignment horizontal="left" vertical="top" wrapText="1"/>
    </xf>
    <xf numFmtId="49" fontId="9" fillId="7" borderId="14">
      <alignment horizontal="left" vertical="top" wrapText="1"/>
      <protection locked="0"/>
    </xf>
    <xf numFmtId="49" fontId="5" fillId="6" borderId="14">
      <alignment horizontal="center" vertical="top" wrapText="1"/>
    </xf>
    <xf numFmtId="0" fontId="9" fillId="6" borderId="14">
      <alignment horizontal="center" vertical="top" wrapText="1"/>
    </xf>
    <xf numFmtId="0" fontId="9" fillId="4" borderId="14">
      <alignment horizontal="left" vertical="top" wrapText="1"/>
      <protection locked="0"/>
    </xf>
    <xf numFmtId="49" fontId="9" fillId="9" borderId="14">
      <alignment horizontal="center" vertical="top" wrapText="1"/>
    </xf>
    <xf numFmtId="49" fontId="9" fillId="8" borderId="23">
      <alignment horizontal="left" vertical="center" wrapText="1" indent="1"/>
    </xf>
    <xf numFmtId="0" fontId="9" fillId="0" borderId="20" applyFill="0">
      <alignment vertical="top" wrapText="1"/>
    </xf>
    <xf numFmtId="49" fontId="9" fillId="9" borderId="21">
      <alignment horizontal="center" vertical="top" wrapText="1"/>
    </xf>
    <xf numFmtId="49" fontId="5" fillId="7" borderId="14">
      <alignment horizontal="center" vertical="top" wrapText="1"/>
      <protection locked="0"/>
    </xf>
    <xf numFmtId="49" fontId="5" fillId="4" borderId="14">
      <alignment horizontal="center" vertical="top" wrapText="1"/>
      <protection locked="0"/>
    </xf>
    <xf numFmtId="49" fontId="9" fillId="9" borderId="12">
      <alignment horizontal="center" vertical="top" wrapText="1"/>
    </xf>
    <xf numFmtId="49" fontId="9" fillId="7" borderId="23">
      <alignment horizontal="left" vertical="center" wrapText="1" indent="1"/>
      <protection locked="0"/>
    </xf>
    <xf numFmtId="0" fontId="9" fillId="10" borderId="25">
      <alignment vertical="center" wrapText="1"/>
    </xf>
    <xf numFmtId="0" fontId="9" fillId="8" borderId="10">
      <alignment vertical="center" wrapText="1"/>
    </xf>
    <xf numFmtId="49" fontId="33" fillId="0" borderId="10" applyFill="0">
      <alignment vertical="top"/>
    </xf>
    <xf numFmtId="0" fontId="12" fillId="8" borderId="10">
      <alignment horizontal="center" wrapText="1"/>
    </xf>
    <xf numFmtId="0" fontId="9" fillId="0" borderId="6" applyFill="0">
      <alignment horizontal="center" vertical="center"/>
    </xf>
    <xf numFmtId="0" fontId="9" fillId="0" borderId="7" applyFill="0">
      <alignment horizontal="center" vertical="center"/>
    </xf>
    <xf numFmtId="0" fontId="9" fillId="0" borderId="8" applyFill="0">
      <alignment horizontal="center" vertical="center"/>
    </xf>
    <xf numFmtId="0" fontId="9" fillId="0" borderId="4" applyFill="0">
      <alignment vertical="center" wrapText="1"/>
    </xf>
    <xf numFmtId="0" fontId="9" fillId="8" borderId="18">
      <alignment horizontal="center" vertical="center" wrapText="1"/>
    </xf>
    <xf numFmtId="0" fontId="55" fillId="0" borderId="47" applyFill="0">
      <alignment horizontal="left" vertical="center" indent="1"/>
    </xf>
    <xf numFmtId="0" fontId="55" fillId="0" borderId="48" applyFill="0">
      <alignment horizontal="left" vertical="center" indent="1"/>
    </xf>
    <xf numFmtId="0" fontId="5" fillId="0" borderId="48" applyFill="0">
      <alignment horizontal="left" vertical="center" wrapText="1"/>
    </xf>
    <xf numFmtId="0" fontId="9" fillId="0" borderId="48" applyFill="0">
      <alignment vertical="center" wrapText="1"/>
    </xf>
    <xf numFmtId="0" fontId="9" fillId="0" borderId="49" applyFill="0">
      <alignment vertical="center" wrapText="1"/>
    </xf>
    <xf numFmtId="0" fontId="9" fillId="0" borderId="50" applyFill="0">
      <alignment vertical="center" wrapText="1"/>
    </xf>
    <xf numFmtId="0" fontId="9" fillId="0" borderId="19" applyFill="0">
      <alignment vertical="center" wrapText="1"/>
    </xf>
    <xf numFmtId="49" fontId="18" fillId="0" borderId="0" applyFill="0" applyBorder="0">
      <alignment horizontal="center" vertical="center" wrapText="1"/>
    </xf>
    <xf numFmtId="49" fontId="9" fillId="9" borderId="11">
      <alignment horizontal="left" vertical="center" wrapText="1"/>
    </xf>
    <xf numFmtId="49" fontId="9" fillId="9" borderId="12">
      <alignment horizontal="center" vertical="center" wrapText="1"/>
    </xf>
    <xf numFmtId="49" fontId="56" fillId="10" borderId="35">
      <alignment horizontal="left" vertical="center" indent="1"/>
    </xf>
    <xf numFmtId="49" fontId="57" fillId="10" borderId="35">
      <alignment horizontal="center" vertical="center"/>
    </xf>
    <xf numFmtId="3" fontId="9" fillId="7" borderId="14">
      <alignment horizontal="center" vertical="center" wrapText="1"/>
      <protection locked="0"/>
    </xf>
    <xf numFmtId="49" fontId="58" fillId="0" borderId="11" applyFill="0">
      <alignment horizontal="center" vertical="center" wrapText="1"/>
    </xf>
    <xf numFmtId="0" fontId="36" fillId="0" borderId="14" applyFill="0">
      <alignment horizontal="center" vertical="center"/>
    </xf>
    <xf numFmtId="49" fontId="9" fillId="9" borderId="23">
      <alignment horizontal="left" vertical="center" wrapText="1" indent="1"/>
    </xf>
    <xf numFmtId="49" fontId="9" fillId="6" borderId="14">
      <alignment horizontal="left" vertical="center" wrapText="1"/>
    </xf>
    <xf numFmtId="49" fontId="56" fillId="10" borderId="12">
      <alignment horizontal="left" vertical="center" indent="1"/>
    </xf>
    <xf numFmtId="49" fontId="56" fillId="10" borderId="16">
      <alignment horizontal="left" vertical="center" indent="1"/>
    </xf>
    <xf numFmtId="49" fontId="36" fillId="10" borderId="16">
      <alignment vertical="top" wrapText="1"/>
    </xf>
    <xf numFmtId="49" fontId="36" fillId="10" borderId="11">
      <alignment vertical="top" wrapText="1"/>
    </xf>
    <xf numFmtId="49" fontId="9" fillId="9" borderId="33">
      <alignment horizontal="left" vertical="center" wrapText="1" indent="1"/>
    </xf>
    <xf numFmtId="0" fontId="36" fillId="9" borderId="14">
      <alignment horizontal="left" vertical="center" wrapText="1" indent="1"/>
    </xf>
    <xf numFmtId="49" fontId="9" fillId="9" borderId="21">
      <alignment horizontal="left" vertical="center" wrapText="1" indent="1"/>
    </xf>
    <xf numFmtId="49" fontId="36" fillId="10" borderId="51">
      <alignment vertical="top" wrapText="1"/>
    </xf>
    <xf numFmtId="49" fontId="56" fillId="10" borderId="51">
      <alignment horizontal="left" vertical="center" indent="1"/>
    </xf>
    <xf numFmtId="49" fontId="5" fillId="6" borderId="33">
      <alignment vertical="top"/>
    </xf>
    <xf numFmtId="49" fontId="56" fillId="10" borderId="34">
      <alignment horizontal="left" vertical="center" indent="1"/>
    </xf>
    <xf numFmtId="49" fontId="5" fillId="0" borderId="33" applyFill="0">
      <alignment vertical="top"/>
    </xf>
    <xf numFmtId="49" fontId="58" fillId="0" borderId="14" applyFill="0">
      <alignment horizontal="center" vertical="center" wrapText="1"/>
    </xf>
    <xf numFmtId="0" fontId="36" fillId="0" borderId="11" applyFill="0">
      <alignment horizontal="center" vertical="center"/>
    </xf>
    <xf numFmtId="49" fontId="9" fillId="6" borderId="52">
      <alignment horizontal="center" vertical="center" wrapText="1"/>
    </xf>
    <xf numFmtId="0" fontId="5" fillId="10" borderId="53">
      <alignment horizontal="left" vertical="center"/>
    </xf>
    <xf numFmtId="49" fontId="25" fillId="10" borderId="54">
      <alignment horizontal="left" vertical="center" indent="1"/>
    </xf>
    <xf numFmtId="0" fontId="9" fillId="10" borderId="53">
      <alignment vertical="center" wrapText="1"/>
    </xf>
    <xf numFmtId="0" fontId="9" fillId="10" borderId="54">
      <alignment vertical="center" wrapText="1"/>
    </xf>
    <xf numFmtId="49" fontId="5" fillId="7" borderId="33">
      <alignment vertical="top"/>
      <protection locked="0"/>
    </xf>
    <xf numFmtId="14" fontId="9" fillId="9" borderId="33">
      <alignment horizontal="left" vertical="center" wrapText="1" indent="1"/>
    </xf>
    <xf numFmtId="14" fontId="9" fillId="9" borderId="19">
      <alignment horizontal="left" vertical="center" wrapText="1" indent="1"/>
    </xf>
    <xf numFmtId="49" fontId="9" fillId="9" borderId="23">
      <alignment vertical="center" wrapText="1"/>
    </xf>
    <xf numFmtId="49" fontId="5" fillId="7" borderId="23">
      <alignment vertical="top"/>
      <protection locked="0"/>
    </xf>
    <xf numFmtId="49" fontId="9" fillId="9" borderId="33">
      <alignment vertical="center" wrapText="1"/>
    </xf>
    <xf numFmtId="49" fontId="9" fillId="9" borderId="21">
      <alignment vertical="center" wrapText="1"/>
    </xf>
    <xf numFmtId="49" fontId="5" fillId="7" borderId="21">
      <alignment vertical="top"/>
      <protection locked="0"/>
    </xf>
    <xf numFmtId="0" fontId="9" fillId="8" borderId="17">
      <alignment vertical="center" wrapText="1"/>
    </xf>
    <xf numFmtId="0" fontId="23" fillId="0" borderId="10" applyFill="0">
      <alignment vertical="center" wrapText="1"/>
    </xf>
    <xf numFmtId="0" fontId="9" fillId="0" borderId="55" applyFill="0">
      <alignment horizontal="center" vertical="center"/>
    </xf>
    <xf numFmtId="0" fontId="9" fillId="0" borderId="35" applyFill="0">
      <alignment horizontal="center" vertical="center"/>
    </xf>
    <xf numFmtId="0" fontId="9" fillId="0" borderId="4" applyFill="0">
      <alignment vertical="center"/>
    </xf>
    <xf numFmtId="49" fontId="5" fillId="0" borderId="23" applyFill="0">
      <alignment horizontal="center" vertical="center" wrapText="1"/>
    </xf>
    <xf numFmtId="49" fontId="9" fillId="0" borderId="19" applyFill="0">
      <alignment vertical="top"/>
    </xf>
    <xf numFmtId="49" fontId="5" fillId="0" borderId="33" applyFill="0">
      <alignment horizontal="center" vertical="center" wrapText="1"/>
    </xf>
    <xf numFmtId="0" fontId="5" fillId="6" borderId="14">
      <alignment horizontal="center" vertical="center" wrapText="1"/>
    </xf>
    <xf numFmtId="49" fontId="5" fillId="0" borderId="21" applyFill="0">
      <alignment horizontal="center" vertical="center" wrapText="1"/>
    </xf>
    <xf numFmtId="49" fontId="5" fillId="6" borderId="14">
      <alignment horizontal="center" vertical="center"/>
    </xf>
    <xf numFmtId="4" fontId="5" fillId="6" borderId="14">
      <alignment horizontal="right" vertical="center" wrapText="1"/>
    </xf>
    <xf numFmtId="4" fontId="5" fillId="4" borderId="14">
      <alignment horizontal="right" vertical="center" wrapText="1"/>
      <protection locked="0"/>
    </xf>
    <xf numFmtId="49" fontId="5" fillId="0" borderId="14" applyFill="0">
      <alignment horizontal="left" vertical="center" wrapText="1" indent="3"/>
    </xf>
    <xf numFmtId="49" fontId="9" fillId="8" borderId="0" applyBorder="0">
      <alignment horizontal="center" vertical="top" wrapText="1"/>
    </xf>
    <xf numFmtId="0" fontId="9" fillId="0" borderId="18" applyFill="0">
      <alignment horizontal="left" vertical="top" wrapText="1"/>
    </xf>
    <xf numFmtId="0" fontId="9" fillId="13" borderId="12">
      <alignment horizontal="center" vertical="center" wrapText="1"/>
    </xf>
    <xf numFmtId="0" fontId="9" fillId="13" borderId="16">
      <alignment horizontal="center" vertical="center" wrapText="1"/>
    </xf>
    <xf numFmtId="0" fontId="9" fillId="13" borderId="11">
      <alignment horizontal="center" vertical="center" wrapText="1"/>
    </xf>
    <xf numFmtId="49" fontId="18" fillId="14" borderId="12">
      <alignment horizontal="center" vertical="center" wrapText="1"/>
    </xf>
    <xf numFmtId="49" fontId="18" fillId="14" borderId="16">
      <alignment horizontal="center" vertical="center" wrapText="1"/>
    </xf>
    <xf numFmtId="49" fontId="18" fillId="14" borderId="11">
      <alignment horizontal="center" vertical="center" wrapText="1"/>
    </xf>
    <xf numFmtId="49" fontId="18" fillId="15" borderId="12">
      <alignment horizontal="center" vertical="center" wrapText="1"/>
    </xf>
    <xf numFmtId="49" fontId="18" fillId="15" borderId="16">
      <alignment horizontal="center" vertical="center" wrapText="1"/>
    </xf>
    <xf numFmtId="49" fontId="18" fillId="15" borderId="11">
      <alignment horizontal="center" vertical="center" wrapText="1"/>
    </xf>
    <xf numFmtId="49" fontId="9" fillId="16" borderId="12">
      <alignment horizontal="center" vertical="center" wrapText="1"/>
    </xf>
    <xf numFmtId="49" fontId="9" fillId="16" borderId="16">
      <alignment horizontal="center" vertical="center" wrapText="1"/>
    </xf>
    <xf numFmtId="49" fontId="9" fillId="17" borderId="17">
      <alignment horizontal="center" vertical="center" wrapText="1"/>
    </xf>
    <xf numFmtId="49" fontId="9" fillId="17" borderId="0" applyBorder="0">
      <alignment horizontal="center" vertical="center" wrapText="1"/>
    </xf>
    <xf numFmtId="49" fontId="9" fillId="0" borderId="16" applyFill="0">
      <alignment horizontal="center" vertical="center" wrapText="1"/>
    </xf>
    <xf numFmtId="49" fontId="36" fillId="8" borderId="0" applyBorder="0">
      <alignment vertical="center" wrapText="1"/>
    </xf>
    <xf numFmtId="49" fontId="9" fillId="17" borderId="14">
      <alignment horizontal="center" vertical="center" wrapText="1"/>
    </xf>
    <xf numFmtId="0" fontId="9" fillId="17" borderId="14">
      <alignment horizontal="center" vertical="center" wrapText="1"/>
    </xf>
    <xf numFmtId="0" fontId="9" fillId="17" borderId="12">
      <alignment horizontal="center" vertical="center" wrapText="1"/>
    </xf>
    <xf numFmtId="0" fontId="9" fillId="8" borderId="12">
      <alignment horizontal="center" vertical="center" wrapText="1"/>
    </xf>
    <xf numFmtId="0" fontId="9" fillId="8" borderId="16">
      <alignment horizontal="center" vertical="center" wrapText="1"/>
    </xf>
    <xf numFmtId="0" fontId="9" fillId="8" borderId="11">
      <alignment horizontal="center" vertical="center" wrapText="1"/>
    </xf>
    <xf numFmtId="0" fontId="9" fillId="17" borderId="11">
      <alignment horizontal="center" vertical="center" wrapText="1"/>
    </xf>
    <xf numFmtId="49" fontId="9" fillId="17" borderId="36">
      <alignment horizontal="center" vertical="center" wrapText="1"/>
    </xf>
    <xf numFmtId="49" fontId="36" fillId="8" borderId="0" applyBorder="0">
      <alignment vertical="center"/>
    </xf>
    <xf numFmtId="49" fontId="24" fillId="0" borderId="14" applyFill="0">
      <alignment horizontal="center" vertical="center"/>
    </xf>
    <xf numFmtId="49" fontId="24" fillId="17" borderId="14">
      <alignment horizontal="center" vertical="center"/>
    </xf>
    <xf numFmtId="0" fontId="24" fillId="0" borderId="14" applyFill="0">
      <alignment horizontal="center" vertical="center"/>
    </xf>
    <xf numFmtId="49" fontId="24" fillId="0" borderId="21" applyFill="0">
      <alignment horizontal="center" vertical="center"/>
    </xf>
    <xf numFmtId="49" fontId="18" fillId="0" borderId="23" applyFill="0">
      <alignment horizontal="center" vertical="center"/>
    </xf>
    <xf numFmtId="0" fontId="9" fillId="0" borderId="23" applyFill="0">
      <alignment horizontal="right" vertical="center"/>
    </xf>
    <xf numFmtId="0" fontId="9" fillId="0" borderId="23" applyFill="0">
      <alignment horizontal="center" vertical="center"/>
    </xf>
    <xf numFmtId="0" fontId="9" fillId="0" borderId="14" applyFill="0">
      <alignment horizontal="right" vertical="center"/>
    </xf>
    <xf numFmtId="0" fontId="55" fillId="0" borderId="56" applyFill="0">
      <alignment horizontal="left" vertical="center" indent="1"/>
    </xf>
    <xf numFmtId="49" fontId="9" fillId="0" borderId="57" applyFill="0">
      <alignment horizontal="center" vertical="center"/>
    </xf>
    <xf numFmtId="0" fontId="9" fillId="0" borderId="57" applyFill="0">
      <alignment horizontal="right" vertical="center"/>
    </xf>
    <xf numFmtId="0" fontId="9" fillId="0" borderId="57" applyFill="0">
      <alignment horizontal="center" vertical="center"/>
    </xf>
    <xf numFmtId="0" fontId="9" fillId="0" borderId="16" applyFill="0">
      <alignment horizontal="right" vertical="center"/>
    </xf>
    <xf numFmtId="0" fontId="9" fillId="0" borderId="11" applyFill="0">
      <alignment horizontal="right" vertical="center"/>
    </xf>
    <xf numFmtId="49" fontId="36" fillId="0" borderId="0" applyFill="0" applyBorder="0">
      <alignment vertical="center"/>
    </xf>
    <xf numFmtId="0" fontId="9" fillId="8" borderId="14">
      <alignment horizontal="center" vertical="center"/>
    </xf>
    <xf numFmtId="49" fontId="9" fillId="4" borderId="14">
      <alignment horizontal="left" vertical="center" indent="1"/>
      <protection locked="0"/>
    </xf>
    <xf numFmtId="0" fontId="9" fillId="17" borderId="14">
      <alignment horizontal="right" vertical="center"/>
    </xf>
    <xf numFmtId="4" fontId="9" fillId="4" borderId="14">
      <alignment horizontal="right" vertical="center"/>
      <protection locked="0"/>
    </xf>
    <xf numFmtId="49" fontId="25" fillId="10" borderId="58">
      <alignment horizontal="left" vertical="center" indent="1"/>
    </xf>
    <xf numFmtId="49" fontId="25" fillId="18" borderId="11">
      <alignment horizontal="left" vertical="center" indent="1"/>
    </xf>
    <xf numFmtId="4" fontId="36" fillId="8" borderId="0" applyBorder="0">
      <alignment vertical="center"/>
    </xf>
    <xf numFmtId="49" fontId="24" fillId="0" borderId="0" applyFill="0" applyBorder="0">
      <alignment horizontal="center" vertical="center" wrapText="1"/>
    </xf>
    <xf numFmtId="3" fontId="9" fillId="7" borderId="12">
      <alignment vertical="center" wrapText="1"/>
      <protection locked="0"/>
    </xf>
    <xf numFmtId="4" fontId="9" fillId="6" borderId="12">
      <alignment horizontal="right" vertical="center" wrapText="1"/>
    </xf>
    <xf numFmtId="0" fontId="18" fillId="0" borderId="14" applyFill="0">
      <alignment vertical="top" wrapText="1"/>
    </xf>
    <xf numFmtId="0" fontId="9" fillId="8" borderId="0" applyBorder="0">
      <alignment horizontal="right" vertical="center" wrapText="1"/>
    </xf>
    <xf numFmtId="0" fontId="9" fillId="8" borderId="0" applyBorder="0">
      <alignment horizontal="right" vertical="center"/>
    </xf>
    <xf numFmtId="0" fontId="5" fillId="0" borderId="14" applyFill="0">
      <alignment vertical="center" wrapText="1"/>
    </xf>
    <xf numFmtId="0" fontId="5" fillId="7" borderId="14">
      <alignment horizontal="left" vertical="center" wrapText="1" indent="2"/>
      <protection locked="0"/>
    </xf>
    <xf numFmtId="49" fontId="59" fillId="10" borderId="11">
      <alignment horizontal="center" vertical="top"/>
    </xf>
    <xf numFmtId="49" fontId="59" fillId="10" borderId="16">
      <alignment horizontal="center" vertical="top"/>
    </xf>
    <xf numFmtId="49" fontId="31" fillId="0" borderId="14" applyFill="0">
      <alignment horizontal="center" vertical="center" wrapText="1"/>
    </xf>
    <xf numFmtId="0" fontId="31" fillId="0" borderId="14" applyFill="0">
      <alignment horizontal="left" vertical="center" wrapText="1" indent="2"/>
    </xf>
    <xf numFmtId="49" fontId="60" fillId="0" borderId="12" applyFill="0">
      <alignment horizontal="left" vertical="center" wrapText="1"/>
    </xf>
    <xf numFmtId="49" fontId="61" fillId="0" borderId="0" applyFill="0" applyBorder="0">
      <alignment horizontal="center" vertical="center" wrapText="1"/>
    </xf>
    <xf numFmtId="0" fontId="5" fillId="7" borderId="14">
      <alignment horizontal="left" vertical="center" wrapText="1"/>
      <protection locked="0"/>
    </xf>
    <xf numFmtId="0" fontId="5" fillId="0" borderId="14" applyFill="0">
      <alignment horizontal="left" vertical="center" wrapText="1" indent="2"/>
    </xf>
    <xf numFmtId="0" fontId="5" fillId="0" borderId="14" applyFill="0">
      <alignment horizontal="left" vertical="center" wrapText="1"/>
    </xf>
    <xf numFmtId="168" fontId="5" fillId="7" borderId="14">
      <alignment horizontal="left" vertical="center" wrapText="1"/>
      <protection locked="0"/>
    </xf>
    <xf numFmtId="49" fontId="18" fillId="0" borderId="0" applyFill="0" applyBorder="0">
      <alignment vertical="top"/>
    </xf>
    <xf numFmtId="168" fontId="5" fillId="7" borderId="11">
      <alignment horizontal="left" vertical="center" wrapText="1"/>
      <protection locked="0"/>
    </xf>
    <xf numFmtId="168" fontId="5" fillId="7" borderId="12">
      <alignment horizontal="left" vertical="center" wrapText="1"/>
      <protection locked="0"/>
    </xf>
    <xf numFmtId="0" fontId="9" fillId="0" borderId="16" applyFill="0">
      <alignment horizontal="left" vertical="top" wrapText="1" indent="1"/>
    </xf>
    <xf numFmtId="0" fontId="5" fillId="8" borderId="12">
      <alignment horizontal="right" vertical="center" wrapText="1" indent="1"/>
    </xf>
    <xf numFmtId="49" fontId="24" fillId="8" borderId="17">
      <alignment horizontal="center" vertical="center" wrapText="1"/>
    </xf>
    <xf numFmtId="49" fontId="5" fillId="8" borderId="23">
      <alignment horizontal="center" vertical="center" wrapText="1"/>
    </xf>
    <xf numFmtId="0" fontId="5" fillId="0" borderId="23" applyFill="0">
      <alignment horizontal="left" vertical="center" wrapText="1"/>
    </xf>
    <xf numFmtId="0" fontId="44" fillId="8" borderId="0" applyBorder="0">
      <alignment horizontal="center" vertical="top" wrapText="1"/>
    </xf>
    <xf numFmtId="0" fontId="5" fillId="6" borderId="12">
      <alignment horizontal="left" vertical="center" wrapText="1" indent="1"/>
    </xf>
    <xf numFmtId="49" fontId="25" fillId="10" borderId="36">
      <alignment horizontal="left" vertical="center" indent="2"/>
    </xf>
    <xf numFmtId="0" fontId="44" fillId="8" borderId="20">
      <alignment horizontal="center" vertical="top" wrapText="1"/>
    </xf>
    <xf numFmtId="49" fontId="5" fillId="8" borderId="21">
      <alignment horizontal="center" vertical="center" wrapText="1"/>
    </xf>
    <xf numFmtId="0" fontId="5" fillId="6" borderId="21">
      <alignment horizontal="left" vertical="center" wrapText="1" indent="1"/>
    </xf>
    <xf numFmtId="49" fontId="5" fillId="8" borderId="12">
      <alignment horizontal="center" vertical="center" wrapText="1"/>
    </xf>
    <xf numFmtId="49" fontId="9" fillId="0" borderId="17" applyFill="0">
      <alignment vertical="top"/>
    </xf>
    <xf numFmtId="0" fontId="5" fillId="0" borderId="14" applyFill="0">
      <alignment horizontal="left" vertical="top" wrapText="1"/>
    </xf>
    <xf numFmtId="49" fontId="25" fillId="0" borderId="17" applyFill="0">
      <alignment horizontal="left" vertical="center"/>
    </xf>
    <xf numFmtId="49" fontId="25" fillId="0" borderId="17" applyFill="0">
      <alignment horizontal="left" vertical="center" indent="2"/>
    </xf>
    <xf numFmtId="49" fontId="59" fillId="0" borderId="17" applyFill="0">
      <alignment horizontal="center" vertical="top"/>
    </xf>
    <xf numFmtId="0" fontId="9" fillId="0" borderId="17" applyFill="0">
      <alignment horizontal="left" vertical="top" wrapText="1"/>
    </xf>
    <xf numFmtId="3" fontId="9" fillId="0" borderId="12" applyFill="0">
      <alignment vertical="center" wrapText="1"/>
    </xf>
    <xf numFmtId="4" fontId="9" fillId="0" borderId="12" applyFill="0">
      <alignment horizontal="right" vertical="center" wrapText="1"/>
    </xf>
    <xf numFmtId="49" fontId="32" fillId="14" borderId="0" applyBorder="0">
      <alignment horizontal="center" vertical="center"/>
    </xf>
    <xf numFmtId="49" fontId="9" fillId="0" borderId="14" applyFill="0">
      <alignment horizontal="center" vertical="top"/>
    </xf>
    <xf numFmtId="49" fontId="18" fillId="14" borderId="0" applyBorder="0">
      <alignment horizontal="center" vertical="center" wrapText="1"/>
    </xf>
    <xf numFmtId="0" fontId="5" fillId="13" borderId="14">
      <alignment horizontal="center" vertical="center"/>
    </xf>
    <xf numFmtId="49" fontId="18" fillId="14" borderId="14">
      <alignment horizontal="center" vertical="center"/>
    </xf>
    <xf numFmtId="49" fontId="18" fillId="15" borderId="14">
      <alignment horizontal="center" vertical="center"/>
    </xf>
    <xf numFmtId="49" fontId="5" fillId="16" borderId="14">
      <alignment horizontal="center" vertical="center"/>
    </xf>
    <xf numFmtId="0" fontId="9" fillId="0" borderId="14" applyFill="0">
      <alignment vertical="center"/>
    </xf>
    <xf numFmtId="0" fontId="5" fillId="0" borderId="14" applyFill="0">
      <alignment vertical="center"/>
    </xf>
    <xf numFmtId="0" fontId="5" fillId="0" borderId="12" applyFill="0">
      <alignment vertical="center"/>
    </xf>
    <xf numFmtId="0" fontId="9" fillId="0" borderId="12" applyFill="0">
      <alignment horizontal="left" vertical="center"/>
    </xf>
    <xf numFmtId="49" fontId="9" fillId="0" borderId="59" applyFill="0">
      <alignment vertical="center"/>
    </xf>
    <xf numFmtId="49" fontId="9" fillId="0" borderId="60" applyFill="0">
      <alignment vertical="top"/>
    </xf>
    <xf numFmtId="49" fontId="9" fillId="0" borderId="61" applyFill="0">
      <alignment vertical="top"/>
    </xf>
    <xf numFmtId="0" fontId="5" fillId="0" borderId="11" applyFill="0">
      <alignment vertical="center"/>
    </xf>
    <xf numFmtId="0" fontId="5" fillId="0" borderId="14" applyFill="0">
      <alignment horizontal="right" vertical="top"/>
    </xf>
    <xf numFmtId="0" fontId="5" fillId="0" borderId="14" applyFill="0">
      <alignment vertical="top"/>
    </xf>
    <xf numFmtId="0" fontId="9" fillId="0" borderId="11" applyFill="0">
      <alignment vertical="center"/>
    </xf>
    <xf numFmtId="49" fontId="9" fillId="0" borderId="14" applyFill="0">
      <alignment vertical="center"/>
    </xf>
    <xf numFmtId="0" fontId="9" fillId="0" borderId="14" applyFill="0">
      <alignment vertical="top"/>
    </xf>
    <xf numFmtId="0" fontId="5" fillId="19" borderId="0" applyBorder="0">
      <alignment horizontal="right" vertical="center"/>
    </xf>
    <xf numFmtId="0" fontId="5" fillId="19" borderId="0" applyBorder="0">
      <alignment horizontal="left" vertical="center"/>
    </xf>
    <xf numFmtId="0" fontId="5" fillId="0" borderId="0" applyFill="0" applyBorder="0">
      <alignment horizontal="right" vertical="top"/>
    </xf>
    <xf numFmtId="49" fontId="9" fillId="0" borderId="12" applyFill="0">
      <alignment vertical="top"/>
    </xf>
    <xf numFmtId="0" fontId="62" fillId="19" borderId="0" applyBorder="0">
      <alignment horizontal="left" vertical="center"/>
    </xf>
    <xf numFmtId="49" fontId="5" fillId="0" borderId="12" applyFill="0">
      <alignment vertical="top"/>
    </xf>
    <xf numFmtId="49" fontId="9" fillId="0" borderId="14" applyFill="0">
      <alignment horizontal="right" vertical="top"/>
    </xf>
    <xf numFmtId="0" fontId="5" fillId="0" borderId="12" applyFill="0">
      <alignment horizontal="left" vertical="center"/>
    </xf>
    <xf numFmtId="49" fontId="9" fillId="0" borderId="23" applyFill="0">
      <alignment horizontal="right" vertical="top"/>
    </xf>
    <xf numFmtId="0" fontId="5" fillId="0" borderId="23" applyFill="0">
      <alignment vertical="top"/>
    </xf>
    <xf numFmtId="0" fontId="9" fillId="0" borderId="23" applyFill="0">
      <alignment vertical="center"/>
    </xf>
    <xf numFmtId="49" fontId="9" fillId="0" borderId="43" applyFill="0">
      <alignment horizontal="center" vertical="center"/>
    </xf>
    <xf numFmtId="49" fontId="9" fillId="0" borderId="14" applyFill="0">
      <alignment horizontal="right" vertical="center"/>
    </xf>
    <xf numFmtId="49" fontId="9" fillId="0" borderId="14" applyFill="0">
      <alignment vertical="top"/>
    </xf>
    <xf numFmtId="0" fontId="9" fillId="19" borderId="0" applyBorder="0">
      <alignment horizontal="left" vertical="center"/>
    </xf>
    <xf numFmtId="0" fontId="5" fillId="19" borderId="62">
      <alignment horizontal="center"/>
    </xf>
    <xf numFmtId="49" fontId="63" fillId="0" borderId="61" applyFill="0">
      <alignment vertical="top"/>
    </xf>
    <xf numFmtId="49" fontId="36" fillId="20" borderId="0" applyBorder="0">
      <alignment vertical="center" wrapText="1"/>
    </xf>
    <xf numFmtId="0" fontId="5" fillId="0" borderId="62" applyFill="0">
      <alignment horizontal="center"/>
    </xf>
    <xf numFmtId="49" fontId="32" fillId="14" borderId="0" applyBorder="0">
      <alignment horizontal="center" vertical="center" wrapText="1"/>
    </xf>
    <xf numFmtId="49" fontId="9" fillId="19" borderId="0" applyBorder="0">
      <alignment horizontal="center" vertical="center"/>
    </xf>
    <xf numFmtId="49" fontId="5" fillId="4" borderId="43">
      <alignment horizontal="left" vertical="center"/>
      <protection locked="0"/>
    </xf>
    <xf numFmtId="49" fontId="5" fillId="0" borderId="43" applyFill="0">
      <alignment horizontal="right" vertical="center"/>
    </xf>
    <xf numFmtId="0" fontId="5" fillId="6" borderId="43">
      <alignment horizontal="center" vertical="center"/>
    </xf>
    <xf numFmtId="49" fontId="5" fillId="0" borderId="43" applyFill="0">
      <alignment horizontal="center" vertical="center"/>
    </xf>
    <xf numFmtId="0" fontId="2" fillId="0" borderId="63" applyFill="0">
      <alignment horizontal="center" vertical="center"/>
    </xf>
    <xf numFmtId="0" fontId="5" fillId="0" borderId="63" applyFill="0">
      <alignment horizontal="center" vertical="center"/>
    </xf>
    <xf numFmtId="49" fontId="32" fillId="14" borderId="14">
      <alignment horizontal="right" vertical="center"/>
    </xf>
    <xf numFmtId="49" fontId="9" fillId="4" borderId="24">
      <alignment vertical="top"/>
      <protection locked="0"/>
    </xf>
    <xf numFmtId="0" fontId="5" fillId="17" borderId="14">
      <alignment horizontal="right" vertical="center"/>
    </xf>
    <xf numFmtId="49" fontId="9" fillId="17" borderId="21">
      <alignment vertical="top"/>
    </xf>
    <xf numFmtId="49" fontId="9" fillId="17" borderId="14">
      <alignment vertical="top"/>
    </xf>
    <xf numFmtId="49" fontId="9" fillId="0" borderId="12" applyFill="0">
      <alignment horizontal="center" vertical="top"/>
    </xf>
    <xf numFmtId="49" fontId="9" fillId="0" borderId="11" applyFill="0">
      <alignment horizontal="center" vertical="top"/>
    </xf>
    <xf numFmtId="0" fontId="9" fillId="6" borderId="26">
      <alignment horizontal="center" vertical="top"/>
    </xf>
    <xf numFmtId="0" fontId="9" fillId="6" borderId="26">
      <alignment horizontal="left" vertical="top"/>
    </xf>
    <xf numFmtId="0" fontId="5" fillId="0" borderId="41" applyFill="0">
      <alignment horizontal="center" vertical="center"/>
    </xf>
    <xf numFmtId="0" fontId="5" fillId="0" borderId="46" applyFill="0">
      <alignment horizontal="center" vertical="center"/>
    </xf>
    <xf numFmtId="0" fontId="9" fillId="0" borderId="14" applyFill="0">
      <alignment horizontal="left" vertical="top"/>
    </xf>
    <xf numFmtId="0" fontId="5" fillId="0" borderId="43" applyFill="0">
      <alignment horizontal="center" vertical="center"/>
    </xf>
    <xf numFmtId="0" fontId="5" fillId="0" borderId="44" applyFill="0">
      <alignment horizontal="center" vertical="center"/>
    </xf>
    <xf numFmtId="49" fontId="32" fillId="14" borderId="12">
      <alignment horizontal="right" vertical="center"/>
    </xf>
    <xf numFmtId="49" fontId="5" fillId="0" borderId="0" applyFill="0" applyBorder="0">
      <alignment vertical="center"/>
    </xf>
    <xf numFmtId="0" fontId="5" fillId="19" borderId="0" applyBorder="0">
      <alignment horizontal="right" vertical="top" wrapText="1"/>
    </xf>
    <xf numFmtId="49" fontId="9" fillId="8" borderId="14">
      <alignment horizontal="center" vertical="center"/>
    </xf>
    <xf numFmtId="0" fontId="18" fillId="8" borderId="0" applyBorder="0"/>
    <xf numFmtId="0" fontId="64" fillId="8" borderId="0" applyBorder="0"/>
    <xf numFmtId="0" fontId="23" fillId="8" borderId="0" applyBorder="0">
      <alignment horizontal="center" vertical="center" wrapText="1"/>
    </xf>
    <xf numFmtId="0" fontId="5" fillId="8" borderId="23">
      <alignment horizontal="left" vertical="top" wrapText="1"/>
    </xf>
    <xf numFmtId="0" fontId="29" fillId="8" borderId="0" applyBorder="0">
      <alignment vertical="center" wrapText="1"/>
    </xf>
    <xf numFmtId="0" fontId="23" fillId="8" borderId="14">
      <alignment horizontal="center" vertical="center"/>
    </xf>
    <xf numFmtId="0" fontId="5" fillId="8" borderId="33">
      <alignment horizontal="left" vertical="top" wrapText="1"/>
    </xf>
    <xf numFmtId="0" fontId="5" fillId="8" borderId="21">
      <alignment horizontal="left" vertical="top" wrapText="1"/>
    </xf>
    <xf numFmtId="0" fontId="53" fillId="8" borderId="0" applyBorder="0"/>
    <xf numFmtId="0" fontId="9" fillId="8" borderId="14">
      <alignment horizontal="left" vertical="top" wrapText="1"/>
    </xf>
    <xf numFmtId="49" fontId="17" fillId="4" borderId="21">
      <alignment horizontal="left" vertical="center" wrapText="1"/>
      <protection locked="0"/>
    </xf>
    <xf numFmtId="0" fontId="9" fillId="8" borderId="14">
      <alignment vertical="top" wrapText="1"/>
    </xf>
    <xf numFmtId="14" fontId="9" fillId="7" borderId="12">
      <alignment horizontal="left" vertical="center" wrapText="1" indent="1"/>
      <protection locked="0"/>
    </xf>
    <xf numFmtId="0" fontId="18" fillId="0" borderId="33" applyFill="0">
      <alignment horizontal="left" vertical="center" wrapText="1" indent="1"/>
    </xf>
    <xf numFmtId="169" fontId="9" fillId="0" borderId="24" applyFill="0">
      <alignment horizontal="center" vertical="center" wrapText="1"/>
    </xf>
    <xf numFmtId="169" fontId="9" fillId="0" borderId="23" applyFill="0">
      <alignment horizontal="center" vertical="center" wrapText="1"/>
    </xf>
    <xf numFmtId="4" fontId="9" fillId="0" borderId="21" applyFill="0">
      <alignment horizontal="center" vertical="center" wrapText="1"/>
    </xf>
    <xf numFmtId="14" fontId="9" fillId="9" borderId="14">
      <alignment horizontal="left" vertical="center" wrapText="1"/>
    </xf>
    <xf numFmtId="14" fontId="9" fillId="7" borderId="14">
      <alignment horizontal="left" vertical="center" wrapText="1" indent="1"/>
      <protection locked="0"/>
    </xf>
    <xf numFmtId="49" fontId="12" fillId="10" borderId="26">
      <alignment horizontal="right" vertical="center" wrapText="1"/>
    </xf>
    <xf numFmtId="49" fontId="5" fillId="10" borderId="36">
      <alignment horizontal="right" vertical="center" wrapText="1"/>
    </xf>
    <xf numFmtId="49" fontId="5" fillId="10" borderId="25">
      <alignment horizontal="right" vertical="center" wrapText="1"/>
    </xf>
    <xf numFmtId="168" fontId="5" fillId="7" borderId="16">
      <alignment horizontal="left" vertical="center" wrapText="1" indent="1"/>
      <protection locked="0"/>
    </xf>
    <xf numFmtId="172" fontId="9" fillId="7" borderId="14">
      <alignment horizontal="left" vertical="center" wrapText="1" indent="1"/>
      <protection locked="0"/>
    </xf>
    <xf numFmtId="0" fontId="65" fillId="0" borderId="0" applyFill="0" applyBorder="0">
      <alignment vertical="center"/>
    </xf>
    <xf numFmtId="168" fontId="23" fillId="0" borderId="0" applyFill="0" applyBorder="0">
      <alignment horizontal="center" vertical="center" wrapText="1"/>
    </xf>
    <xf numFmtId="169" fontId="9" fillId="0" borderId="16" applyFill="0">
      <alignment horizontal="center" vertical="center" wrapText="1"/>
    </xf>
    <xf numFmtId="169" fontId="9" fillId="0" borderId="11" applyFill="0">
      <alignment horizontal="center" vertical="center" wrapText="1"/>
    </xf>
    <xf numFmtId="4" fontId="9" fillId="0" borderId="33" applyFill="0">
      <alignment horizontal="center" vertical="center" wrapText="1"/>
    </xf>
    <xf numFmtId="169" fontId="9" fillId="0" borderId="21" applyFill="0">
      <alignment horizontal="center" vertical="center" wrapText="1"/>
    </xf>
    <xf numFmtId="0" fontId="9" fillId="6" borderId="21">
      <alignment horizontal="left" vertical="center" wrapText="1" indent="1"/>
    </xf>
    <xf numFmtId="14" fontId="9" fillId="7" borderId="21">
      <alignment horizontal="left" vertical="center" wrapText="1" indent="1"/>
      <protection locked="0"/>
    </xf>
    <xf numFmtId="0" fontId="9" fillId="0" borderId="25" applyFill="0">
      <alignment horizontal="left" vertical="top" wrapText="1"/>
    </xf>
    <xf numFmtId="14" fontId="9" fillId="0" borderId="21" applyFill="0">
      <alignment horizontal="left" vertical="center" wrapText="1" indent="1"/>
    </xf>
    <xf numFmtId="49" fontId="17" fillId="10" borderId="36">
      <alignment horizontal="left" vertical="center" wrapText="1"/>
    </xf>
    <xf numFmtId="49" fontId="17" fillId="10" borderId="25">
      <alignment horizontal="left" vertical="center" wrapText="1"/>
    </xf>
    <xf numFmtId="0" fontId="9" fillId="8" borderId="33">
      <alignment vertical="center" wrapText="1"/>
    </xf>
    <xf numFmtId="0" fontId="23" fillId="0" borderId="36" applyFill="0">
      <alignment horizontal="center" vertical="center" wrapText="1"/>
    </xf>
    <xf numFmtId="0" fontId="9" fillId="8" borderId="19">
      <alignment vertical="center" wrapText="1"/>
    </xf>
    <xf numFmtId="0" fontId="9" fillId="0" borderId="16" applyFill="0">
      <alignment horizontal="left" vertical="center" wrapText="1"/>
    </xf>
    <xf numFmtId="169" fontId="36" fillId="0" borderId="17" applyFill="0">
      <alignment horizontal="center" vertical="center" wrapText="1"/>
    </xf>
    <xf numFmtId="169" fontId="36" fillId="0" borderId="18" applyFill="0">
      <alignment horizontal="center" vertical="center" wrapText="1"/>
    </xf>
    <xf numFmtId="169" fontId="9" fillId="0" borderId="33" applyFill="0">
      <alignment horizontal="center" vertical="center" wrapText="1"/>
    </xf>
    <xf numFmtId="0" fontId="9" fillId="6" borderId="25">
      <alignment horizontal="left" vertical="center" wrapText="1"/>
    </xf>
    <xf numFmtId="49" fontId="9" fillId="9" borderId="26">
      <alignment horizontal="left" vertical="center" wrapText="1"/>
    </xf>
    <xf numFmtId="49" fontId="9" fillId="7" borderId="36">
      <alignment horizontal="left" vertical="center" wrapText="1"/>
      <protection locked="0"/>
    </xf>
    <xf numFmtId="49" fontId="9" fillId="7" borderId="26">
      <alignment horizontal="left" vertical="center" wrapText="1"/>
      <protection locked="0"/>
    </xf>
    <xf numFmtId="49" fontId="9" fillId="0" borderId="14" applyFill="0">
      <alignment horizontal="left" vertical="top" wrapText="1"/>
    </xf>
    <xf numFmtId="49" fontId="9" fillId="9" borderId="21">
      <alignment horizontal="left" vertical="center" wrapText="1"/>
    </xf>
    <xf numFmtId="49" fontId="66" fillId="0" borderId="14" applyFill="0">
      <alignment horizontal="left" vertical="top" wrapText="1"/>
    </xf>
    <xf numFmtId="0" fontId="67" fillId="8" borderId="0" applyBorder="0">
      <alignment horizontal="center" vertical="center" wrapText="1"/>
    </xf>
    <xf numFmtId="0" fontId="32" fillId="8" borderId="0" applyBorder="0"/>
    <xf numFmtId="49" fontId="9" fillId="0" borderId="0" applyFill="0" applyBorder="0">
      <alignment horizontal="left" vertical="top" wrapText="1"/>
    </xf>
    <xf numFmtId="0" fontId="30" fillId="8" borderId="0" applyBorder="0">
      <alignment horizontal="center" vertical="center"/>
    </xf>
    <xf numFmtId="0" fontId="9" fillId="0" borderId="12" applyFill="0">
      <alignment horizontal="left" vertical="center" wrapText="1" indent="1"/>
    </xf>
    <xf numFmtId="0" fontId="9" fillId="8" borderId="23">
      <alignment horizontal="center" vertical="center"/>
    </xf>
    <xf numFmtId="49" fontId="9" fillId="0" borderId="23" applyFill="0">
      <alignment horizontal="left" vertical="center" wrapText="1"/>
    </xf>
    <xf numFmtId="49" fontId="25" fillId="10" borderId="11">
      <alignment horizontal="left" vertical="center"/>
    </xf>
    <xf numFmtId="49" fontId="5" fillId="0" borderId="16" applyFill="0">
      <alignment horizontal="left" vertical="center" indent="1"/>
    </xf>
    <xf numFmtId="49" fontId="5" fillId="0" borderId="64" applyFill="0">
      <alignment horizontal="center" vertical="center"/>
    </xf>
    <xf numFmtId="49" fontId="5" fillId="21" borderId="0" applyBorder="0">
      <alignment vertical="top"/>
    </xf>
    <xf numFmtId="0" fontId="30" fillId="8" borderId="0" applyBorder="0">
      <alignment horizontal="center"/>
    </xf>
    <xf numFmtId="49" fontId="35" fillId="21" borderId="0" applyBorder="0">
      <alignment vertical="top"/>
    </xf>
    <xf numFmtId="14" fontId="27" fillId="0" borderId="23" applyFill="0">
      <alignment horizontal="center" vertical="center" wrapText="1"/>
    </xf>
    <xf numFmtId="0" fontId="26" fillId="0" borderId="14" applyFill="0">
      <alignment horizontal="left" vertical="center" wrapText="1" indent="1"/>
    </xf>
    <xf numFmtId="49" fontId="26" fillId="0" borderId="14" applyFill="0">
      <alignment horizontal="left" vertical="center" wrapText="1" indent="1"/>
    </xf>
    <xf numFmtId="14" fontId="27" fillId="0" borderId="33" applyFill="0">
      <alignment horizontal="center" vertical="center" wrapText="1"/>
    </xf>
    <xf numFmtId="0" fontId="26" fillId="0" borderId="14" applyFill="0">
      <alignment horizontal="left" vertical="top" indent="1"/>
    </xf>
    <xf numFmtId="0" fontId="9" fillId="8" borderId="0" applyBorder="0">
      <alignment horizontal="center" vertical="top" wrapText="1"/>
    </xf>
    <xf numFmtId="0" fontId="23" fillId="8" borderId="14">
      <alignment horizontal="center" vertical="center" wrapText="1"/>
    </xf>
    <xf numFmtId="14" fontId="9" fillId="9" borderId="25">
      <alignment horizontal="left" vertical="center" wrapText="1"/>
    </xf>
    <xf numFmtId="49" fontId="68" fillId="7" borderId="14">
      <alignment horizontal="left" vertical="center" wrapText="1"/>
      <protection locked="0"/>
    </xf>
    <xf numFmtId="0" fontId="5" fillId="7" borderId="12">
      <alignment horizontal="left" vertical="center" wrapText="1" indent="2"/>
      <protection locked="0"/>
    </xf>
    <xf numFmtId="0" fontId="30" fillId="0" borderId="20" applyFill="0">
      <alignment horizontal="center" vertical="center" wrapText="1"/>
    </xf>
    <xf numFmtId="49" fontId="9" fillId="0" borderId="33" applyFill="0">
      <alignment horizontal="center" vertical="top" wrapText="1"/>
    </xf>
    <xf numFmtId="0" fontId="5" fillId="6" borderId="33">
      <alignment horizontal="left" vertical="top" wrapText="1" indent="1"/>
    </xf>
    <xf numFmtId="49" fontId="9" fillId="9" borderId="33">
      <alignment horizontal="center" vertical="top" wrapText="1"/>
    </xf>
    <xf numFmtId="49" fontId="5" fillId="7" borderId="33">
      <alignment horizontal="center" vertical="top" wrapText="1"/>
      <protection locked="0"/>
    </xf>
    <xf numFmtId="49" fontId="5" fillId="4" borderId="33">
      <alignment horizontal="center" vertical="top" wrapText="1"/>
      <protection locked="0"/>
    </xf>
    <xf numFmtId="49" fontId="9" fillId="9" borderId="33">
      <alignment horizontal="left" vertical="top" wrapText="1"/>
    </xf>
    <xf numFmtId="49" fontId="9" fillId="7" borderId="33">
      <alignment horizontal="left" vertical="top" wrapText="1"/>
      <protection locked="0"/>
    </xf>
    <xf numFmtId="49" fontId="5" fillId="6" borderId="33">
      <alignment horizontal="center" vertical="top" wrapText="1"/>
    </xf>
    <xf numFmtId="0" fontId="9" fillId="6" borderId="33">
      <alignment horizontal="center" vertical="top" wrapText="1"/>
    </xf>
    <xf numFmtId="0" fontId="9" fillId="4" borderId="33">
      <alignment horizontal="left" vertical="top" wrapText="1"/>
      <protection locked="0"/>
    </xf>
    <xf numFmtId="49" fontId="58" fillId="0" borderId="33" applyFill="0">
      <alignment horizontal="center" vertical="top" wrapText="1"/>
    </xf>
    <xf numFmtId="49" fontId="5" fillId="0" borderId="17" applyFill="0">
      <alignment vertical="top"/>
    </xf>
    <xf numFmtId="49" fontId="30" fillId="0" borderId="23" applyFill="0">
      <alignment horizontal="center" vertical="top" wrapText="1"/>
    </xf>
    <xf numFmtId="49" fontId="9" fillId="7" borderId="12">
      <alignment horizontal="left" vertical="center" wrapText="1" indent="1"/>
      <protection locked="0"/>
    </xf>
    <xf numFmtId="49" fontId="5" fillId="0" borderId="11" applyFill="0">
      <alignment horizontal="center" vertical="center" wrapText="1"/>
    </xf>
    <xf numFmtId="49" fontId="5" fillId="7" borderId="12">
      <alignment horizontal="left" vertical="center" wrapText="1"/>
      <protection locked="0"/>
    </xf>
    <xf numFmtId="49" fontId="5" fillId="0" borderId="25" applyFill="0">
      <alignment horizontal="center" vertical="center" wrapText="1"/>
    </xf>
    <xf numFmtId="49" fontId="5" fillId="10" borderId="26">
      <alignment horizontal="center" vertical="center"/>
    </xf>
    <xf numFmtId="49" fontId="5" fillId="10" borderId="16">
      <alignment horizontal="center" vertical="center"/>
    </xf>
    <xf numFmtId="49" fontId="9" fillId="0" borderId="21" applyFill="0">
      <alignment horizontal="center" vertical="top" wrapText="1"/>
    </xf>
    <xf numFmtId="49" fontId="5" fillId="0" borderId="19" applyFill="0">
      <alignment vertical="top"/>
    </xf>
    <xf numFmtId="49" fontId="5" fillId="0" borderId="20" applyFill="0">
      <alignment vertical="top"/>
    </xf>
    <xf numFmtId="0" fontId="9" fillId="9" borderId="14">
      <alignment horizontal="left" vertical="top" wrapText="1"/>
    </xf>
    <xf numFmtId="0" fontId="5" fillId="9" borderId="14">
      <alignment horizontal="left" vertical="center" wrapText="1"/>
      <protection locked="0"/>
    </xf>
    <xf numFmtId="0" fontId="25" fillId="10" borderId="12">
      <alignment horizontal="left" vertical="center"/>
    </xf>
    <xf numFmtId="0" fontId="25" fillId="10" borderId="16">
      <alignment horizontal="left" vertical="center"/>
    </xf>
    <xf numFmtId="0" fontId="25" fillId="10" borderId="11">
      <alignment horizontal="left" vertical="center"/>
    </xf>
    <xf numFmtId="49" fontId="5" fillId="9" borderId="14">
      <alignment horizontal="left" vertical="top"/>
    </xf>
    <xf numFmtId="49" fontId="5" fillId="4" borderId="14">
      <alignment horizontal="left" vertical="top"/>
      <protection locked="0"/>
    </xf>
    <xf numFmtId="49" fontId="5" fillId="9" borderId="14">
      <alignment horizontal="left" vertical="center" wrapText="1"/>
      <protection locked="0"/>
    </xf>
    <xf numFmtId="0" fontId="5" fillId="10" borderId="16">
      <alignment vertical="center"/>
    </xf>
    <xf numFmtId="49" fontId="5" fillId="0" borderId="33" applyFill="0">
      <alignment horizontal="left" vertical="top"/>
    </xf>
    <xf numFmtId="49" fontId="5" fillId="9" borderId="33">
      <alignment horizontal="left" vertical="top"/>
    </xf>
    <xf numFmtId="49" fontId="5" fillId="4" borderId="33">
      <alignment horizontal="left" vertical="top"/>
      <protection locked="0"/>
    </xf>
    <xf numFmtId="49" fontId="9" fillId="9" borderId="0" applyBorder="0">
      <alignment horizontal="center" vertical="center" wrapText="1"/>
    </xf>
    <xf numFmtId="0" fontId="25" fillId="0" borderId="33" applyFill="0">
      <alignment horizontal="left" vertical="center"/>
    </xf>
    <xf numFmtId="49" fontId="5" fillId="9" borderId="33">
      <alignment horizontal="left" vertical="center" wrapText="1"/>
      <protection locked="0"/>
    </xf>
    <xf numFmtId="0" fontId="25" fillId="4" borderId="33">
      <alignment horizontal="left" vertical="center"/>
      <protection locked="0"/>
    </xf>
    <xf numFmtId="0" fontId="25" fillId="7" borderId="33">
      <alignment horizontal="left" vertical="center"/>
      <protection locked="0"/>
    </xf>
    <xf numFmtId="49" fontId="23" fillId="0" borderId="12" applyFill="0">
      <alignment horizontal="left" vertical="center" wrapText="1"/>
    </xf>
    <xf numFmtId="0" fontId="23" fillId="0" borderId="12" applyFill="0">
      <alignment horizontal="left" vertical="center"/>
    </xf>
    <xf numFmtId="0" fontId="23" fillId="0" borderId="16" applyFill="0">
      <alignment horizontal="left" vertical="center"/>
    </xf>
    <xf numFmtId="0" fontId="25" fillId="10" borderId="25">
      <alignment horizontal="left" vertical="center"/>
    </xf>
    <xf numFmtId="49" fontId="5" fillId="4" borderId="33">
      <alignment vertical="top"/>
      <protection locked="0"/>
    </xf>
    <xf numFmtId="49" fontId="9" fillId="0" borderId="33" applyFill="0">
      <alignment horizontal="center" vertical="center"/>
    </xf>
    <xf numFmtId="49" fontId="9" fillId="0" borderId="33" applyFill="0">
      <alignment vertical="center" wrapText="1"/>
    </xf>
    <xf numFmtId="0" fontId="9" fillId="0" borderId="20" applyFill="0">
      <alignment horizontal="center" vertical="center"/>
    </xf>
    <xf numFmtId="49" fontId="30" fillId="0" borderId="33" applyFill="0">
      <alignment vertical="center" wrapText="1"/>
    </xf>
    <xf numFmtId="0" fontId="9" fillId="9" borderId="23">
      <alignment horizontal="left" vertical="center" wrapText="1"/>
    </xf>
    <xf numFmtId="49" fontId="9" fillId="9" borderId="23">
      <alignment horizontal="left" vertical="center" wrapText="1"/>
    </xf>
    <xf numFmtId="0" fontId="9" fillId="0" borderId="33" applyFill="0">
      <alignment horizontal="left" vertical="center" wrapText="1"/>
    </xf>
    <xf numFmtId="49" fontId="9" fillId="0" borderId="33" applyFill="0">
      <alignment horizontal="left" vertical="center" wrapText="1"/>
    </xf>
    <xf numFmtId="0" fontId="9" fillId="9" borderId="33">
      <alignment horizontal="left" vertical="center" wrapText="1"/>
    </xf>
    <xf numFmtId="0" fontId="25" fillId="0" borderId="21" applyFill="0">
      <alignment horizontal="left" vertical="center"/>
    </xf>
    <xf numFmtId="0" fontId="25" fillId="10" borderId="24">
      <alignment horizontal="left" vertical="center"/>
    </xf>
    <xf numFmtId="0" fontId="25" fillId="10" borderId="17">
      <alignment horizontal="left" vertical="center"/>
    </xf>
    <xf numFmtId="0" fontId="25" fillId="10" borderId="18">
      <alignment horizontal="left" vertical="center"/>
    </xf>
    <xf numFmtId="49" fontId="9" fillId="7" borderId="23">
      <alignment horizontal="left" vertical="center" wrapText="1"/>
      <protection locked="0"/>
    </xf>
    <xf numFmtId="49" fontId="30" fillId="0" borderId="33" applyFill="0">
      <alignment horizontal="center" vertical="center" wrapText="1"/>
    </xf>
    <xf numFmtId="0" fontId="25" fillId="10" borderId="24">
      <alignment vertical="center"/>
    </xf>
    <xf numFmtId="49" fontId="9" fillId="4" borderId="23">
      <alignment horizontal="left" vertical="center" wrapText="1"/>
      <protection locked="0"/>
    </xf>
    <xf numFmtId="49" fontId="31" fillId="10" borderId="12">
      <alignment vertical="top"/>
    </xf>
    <xf numFmtId="49" fontId="31" fillId="10" borderId="16">
      <alignment vertical="top"/>
    </xf>
    <xf numFmtId="49" fontId="69" fillId="0" borderId="14" applyFill="0">
      <alignment vertical="top" wrapText="1"/>
    </xf>
    <xf numFmtId="49" fontId="14" fillId="0" borderId="14" applyFill="0">
      <alignment horizontal="center" vertical="top" wrapText="1"/>
    </xf>
    <xf numFmtId="49" fontId="14" fillId="17" borderId="14">
      <alignment horizontal="center" vertical="top"/>
    </xf>
    <xf numFmtId="49" fontId="14" fillId="0" borderId="14" applyFill="0">
      <alignment vertical="top" wrapText="1"/>
    </xf>
    <xf numFmtId="0" fontId="14" fillId="0" borderId="14" applyFill="0">
      <alignment vertical="top" wrapText="1"/>
    </xf>
    <xf numFmtId="49" fontId="14" fillId="0" borderId="14" applyFill="0">
      <alignment vertical="top"/>
    </xf>
    <xf numFmtId="49" fontId="69" fillId="0" borderId="14" applyFill="0">
      <alignment vertical="top"/>
    </xf>
    <xf numFmtId="0" fontId="69" fillId="0" borderId="14" applyFill="0">
      <alignment vertical="top" wrapText="1"/>
    </xf>
    <xf numFmtId="49" fontId="69" fillId="0" borderId="14" applyFill="0">
      <alignment horizontal="center" vertical="top" wrapText="1"/>
    </xf>
    <xf numFmtId="49" fontId="69" fillId="17" borderId="14">
      <alignment horizontal="center" vertical="top" wrapText="1"/>
    </xf>
    <xf numFmtId="49" fontId="14" fillId="17" borderId="14">
      <alignment horizontal="center" vertical="top" wrapText="1"/>
    </xf>
    <xf numFmtId="49" fontId="69" fillId="0" borderId="14" applyFill="0">
      <alignment horizontal="left" vertical="top" wrapText="1"/>
    </xf>
    <xf numFmtId="0" fontId="14" fillId="17" borderId="14">
      <alignment horizontal="center" vertical="top" wrapText="1"/>
    </xf>
    <xf numFmtId="0" fontId="69" fillId="17" borderId="14">
      <alignment horizontal="right" vertical="center" wrapText="1"/>
    </xf>
    <xf numFmtId="49" fontId="69" fillId="0" borderId="12" applyFill="0">
      <alignment horizontal="center" vertical="top" wrapText="1"/>
    </xf>
    <xf numFmtId="49" fontId="69" fillId="0" borderId="16" applyFill="0">
      <alignment horizontal="center" vertical="top" wrapText="1"/>
    </xf>
    <xf numFmtId="49" fontId="69" fillId="0" borderId="11" applyFill="0">
      <alignment horizontal="center" vertical="top" wrapText="1"/>
    </xf>
    <xf numFmtId="0" fontId="69" fillId="0" borderId="14" applyFill="0">
      <alignment horizontal="left" vertical="top" wrapText="1"/>
    </xf>
    <xf numFmtId="49" fontId="69" fillId="17" borderId="14">
      <alignment horizontal="left" vertical="top" wrapText="1"/>
    </xf>
    <xf numFmtId="0" fontId="69" fillId="17" borderId="14">
      <alignment horizontal="center" vertical="center" wrapText="1"/>
    </xf>
    <xf numFmtId="49" fontId="69" fillId="0" borderId="23" applyFill="0">
      <alignment horizontal="center" vertical="top" wrapText="1"/>
    </xf>
    <xf numFmtId="49" fontId="69" fillId="0" borderId="33" applyFill="0">
      <alignment horizontal="center" vertical="top" wrapText="1"/>
    </xf>
    <xf numFmtId="0" fontId="69" fillId="0" borderId="23" applyFill="0">
      <alignment horizontal="left" vertical="top" wrapText="1"/>
    </xf>
    <xf numFmtId="49" fontId="69" fillId="0" borderId="24" applyFill="0">
      <alignment horizontal="center" vertical="top" wrapText="1"/>
    </xf>
    <xf numFmtId="0" fontId="69" fillId="0" borderId="11" applyFill="0">
      <alignment horizontal="left" vertical="top" wrapText="1"/>
    </xf>
    <xf numFmtId="49" fontId="69" fillId="0" borderId="21" applyFill="0">
      <alignment horizontal="center" vertical="top" wrapText="1"/>
    </xf>
    <xf numFmtId="49" fontId="69" fillId="0" borderId="26" applyFill="0">
      <alignment horizontal="center" vertical="top" wrapText="1"/>
    </xf>
    <xf numFmtId="49" fontId="69" fillId="0" borderId="19" applyFill="0">
      <alignment horizontal="center" vertical="top" wrapText="1"/>
    </xf>
    <xf numFmtId="0" fontId="69" fillId="0" borderId="23" applyFill="0">
      <alignment vertical="top" wrapText="1"/>
    </xf>
    <xf numFmtId="49" fontId="14" fillId="0" borderId="14" applyFill="0">
      <alignment horizontal="left" vertical="top" wrapText="1"/>
    </xf>
    <xf numFmtId="0" fontId="14" fillId="0" borderId="12" applyFill="0">
      <alignment horizontal="center" vertical="center" wrapText="1"/>
    </xf>
    <xf numFmtId="0" fontId="14" fillId="0" borderId="12" applyFill="0">
      <alignment horizontal="center" vertical="center"/>
    </xf>
    <xf numFmtId="49" fontId="14" fillId="0" borderId="14" applyFill="0">
      <alignment horizontal="center" vertical="center" wrapText="1"/>
    </xf>
    <xf numFmtId="0" fontId="14" fillId="0" borderId="14" applyFill="0">
      <alignment vertical="center" wrapText="1"/>
    </xf>
    <xf numFmtId="49" fontId="69" fillId="0" borderId="12" applyFill="0">
      <alignment horizontal="left" vertical="top" wrapText="1"/>
    </xf>
    <xf numFmtId="0" fontId="14" fillId="0" borderId="14" applyFill="0">
      <alignment horizontal="center" vertical="center" wrapText="1"/>
    </xf>
    <xf numFmtId="0" fontId="14" fillId="0" borderId="23" applyFill="0">
      <alignment vertical="center" wrapText="1"/>
    </xf>
    <xf numFmtId="0" fontId="14" fillId="0" borderId="21" applyFill="0">
      <alignment vertical="center" wrapText="1"/>
    </xf>
    <xf numFmtId="49" fontId="69" fillId="0" borderId="26" applyFill="0">
      <alignment horizontal="left" vertical="top" wrapText="1"/>
    </xf>
    <xf numFmtId="49" fontId="69" fillId="0" borderId="11" applyFill="0">
      <alignment horizontal="left" vertical="top" wrapText="1"/>
    </xf>
    <xf numFmtId="49" fontId="14" fillId="0" borderId="23" applyFill="0">
      <alignment horizontal="center" vertical="center" wrapText="1"/>
    </xf>
    <xf numFmtId="49" fontId="14" fillId="0" borderId="21" applyFill="0">
      <alignment horizontal="center" vertical="center" wrapText="1"/>
    </xf>
    <xf numFmtId="0" fontId="14" fillId="0" borderId="23" applyFill="0">
      <alignment horizontal="center" vertical="center" wrapText="1"/>
    </xf>
    <xf numFmtId="49" fontId="69" fillId="0" borderId="33" applyFill="0">
      <alignment horizontal="left" vertical="top" wrapText="1"/>
    </xf>
    <xf numFmtId="0" fontId="69" fillId="0" borderId="33" applyFill="0">
      <alignment horizontal="left" vertical="top" wrapText="1"/>
    </xf>
    <xf numFmtId="0" fontId="3" fillId="0" borderId="17" applyFill="0">
      <alignment horizontal="left" vertical="center" wrapText="1" indent="1"/>
    </xf>
    <xf numFmtId="0" fontId="3" fillId="0" borderId="36" applyFill="0">
      <alignment horizontal="left" vertical="center" wrapText="1" indent="1"/>
    </xf>
    <xf numFmtId="4" fontId="9" fillId="6" borderId="14">
      <alignment horizontal="left" vertical="center" wrapText="1"/>
    </xf>
    <xf numFmtId="0" fontId="9" fillId="9" borderId="14">
      <alignment horizontal="left" vertical="center" wrapText="1"/>
      <protection locked="0"/>
    </xf>
    <xf numFmtId="0" fontId="9" fillId="9" borderId="12">
      <alignment horizontal="left" vertical="center" wrapText="1"/>
      <protection locked="0"/>
    </xf>
    <xf numFmtId="0" fontId="9" fillId="9" borderId="16">
      <alignment horizontal="left" vertical="center" wrapText="1"/>
      <protection locked="0"/>
    </xf>
    <xf numFmtId="0" fontId="9" fillId="9" borderId="11">
      <alignment horizontal="left" vertical="center" wrapText="1"/>
      <protection locked="0"/>
    </xf>
    <xf numFmtId="0" fontId="9" fillId="9" borderId="14">
      <alignment horizontal="left" vertical="center" wrapText="1" indent="6"/>
      <protection locked="0"/>
    </xf>
    <xf numFmtId="49" fontId="51" fillId="10" borderId="12">
      <alignment horizontal="left" vertical="center"/>
    </xf>
    <xf numFmtId="49" fontId="70" fillId="10" borderId="16">
      <alignment horizontal="left" vertical="center" indent="3"/>
    </xf>
    <xf numFmtId="49" fontId="29" fillId="10" borderId="16">
      <alignment horizontal="center" vertical="center" wrapText="1"/>
    </xf>
    <xf numFmtId="49" fontId="31" fillId="10" borderId="16">
      <alignment horizontal="center" vertical="center" wrapText="1"/>
    </xf>
    <xf numFmtId="49" fontId="31" fillId="10" borderId="11">
      <alignment horizontal="center" vertical="center" wrapText="1"/>
    </xf>
    <xf numFmtId="49" fontId="70" fillId="10" borderId="16">
      <alignment horizontal="left" vertical="center" indent="2"/>
    </xf>
    <xf numFmtId="49" fontId="70" fillId="10" borderId="16">
      <alignment horizontal="left" vertical="center" indent="1"/>
    </xf>
    <xf numFmtId="49" fontId="31" fillId="10" borderId="12">
      <alignment horizontal="left" vertical="top"/>
    </xf>
    <xf numFmtId="49" fontId="70" fillId="10" borderId="16">
      <alignment horizontal="left" vertical="center"/>
    </xf>
    <xf numFmtId="49" fontId="5" fillId="0" borderId="14" applyFill="0">
      <alignment horizontal="center" vertical="top"/>
    </xf>
    <xf numFmtId="49" fontId="5" fillId="0" borderId="12" applyFill="0">
      <alignment horizontal="center" vertical="top"/>
    </xf>
    <xf numFmtId="49" fontId="5" fillId="22" borderId="23">
      <alignment vertical="top"/>
    </xf>
    <xf numFmtId="49" fontId="5" fillId="23" borderId="14">
      <alignment vertical="top"/>
    </xf>
    <xf numFmtId="49" fontId="5" fillId="0" borderId="16" applyFill="0">
      <alignment horizontal="center" vertical="top"/>
    </xf>
    <xf numFmtId="49" fontId="5" fillId="24" borderId="14">
      <alignment vertical="top"/>
    </xf>
    <xf numFmtId="49" fontId="5" fillId="25" borderId="14">
      <alignment vertical="top"/>
    </xf>
    <xf numFmtId="49" fontId="5" fillId="26" borderId="23">
      <alignment vertical="top"/>
    </xf>
    <xf numFmtId="49" fontId="5" fillId="27" borderId="12">
      <alignment vertical="top"/>
    </xf>
    <xf numFmtId="49" fontId="5" fillId="27" borderId="14">
      <alignment vertical="top"/>
    </xf>
    <xf numFmtId="49" fontId="5" fillId="26" borderId="14">
      <alignment vertical="top"/>
    </xf>
    <xf numFmtId="49" fontId="5" fillId="0" borderId="0" applyFill="0" applyBorder="0">
      <alignment vertical="top"/>
    </xf>
    <xf numFmtId="49" fontId="5" fillId="8" borderId="0" applyBorder="0">
      <alignment vertical="top"/>
    </xf>
    <xf numFmtId="0" fontId="5" fillId="0" borderId="0" applyFill="0" applyBorder="0"/>
    <xf numFmtId="49" fontId="9" fillId="6" borderId="62">
      <alignment horizontal="center" vertical="top"/>
    </xf>
    <xf numFmtId="49" fontId="71" fillId="0" borderId="15" applyFill="0">
      <alignment vertical="top" wrapText="1"/>
    </xf>
    <xf numFmtId="0" fontId="5" fillId="0" borderId="15" applyFill="0">
      <alignment vertical="top" wrapText="1"/>
    </xf>
    <xf numFmtId="0" fontId="3" fillId="0" borderId="65" applyFill="0">
      <alignment vertical="top" wrapText="1"/>
    </xf>
    <xf numFmtId="0" fontId="5" fillId="0" borderId="14" applyFill="0">
      <alignment vertical="top" wrapText="1"/>
    </xf>
    <xf numFmtId="49" fontId="5" fillId="0" borderId="23" applyFill="0">
      <alignment vertical="top"/>
    </xf>
    <xf numFmtId="0" fontId="12" fillId="0" borderId="15" applyFill="0">
      <alignment vertical="center" wrapText="1"/>
    </xf>
    <xf numFmtId="0" fontId="3" fillId="0" borderId="0" applyFill="0" applyBorder="0">
      <alignment vertical="top" wrapText="1"/>
    </xf>
    <xf numFmtId="0" fontId="9" fillId="0" borderId="15" applyFill="0">
      <alignment vertical="center" wrapText="1"/>
    </xf>
  </cellStyleXfs>
  <cellXfs count="1215">
    <xf numFmtId="0" fontId="0" fillId="0" borderId="0" xfId="0" applyFont="1">
      <alignment vertical="top"/>
    </xf>
    <xf numFmtId="0" fontId="8" fillId="0" borderId="0" xfId="29" applyFont="1">
      <alignment vertical="center" wrapText="1"/>
    </xf>
    <xf numFmtId="0" fontId="9" fillId="0" borderId="0" xfId="30" applyFont="1">
      <alignment horizontal="left" vertical="top" indent="1"/>
    </xf>
    <xf numFmtId="0" fontId="5" fillId="0" borderId="0" xfId="31" applyFont="1">
      <alignment horizontal="left" vertical="center" indent="1"/>
    </xf>
    <xf numFmtId="0" fontId="10" fillId="8" borderId="0" xfId="32" applyFont="1" applyFill="1">
      <alignment vertical="center" wrapText="1"/>
    </xf>
    <xf numFmtId="0" fontId="11" fillId="8" borderId="0" xfId="33" applyFont="1" applyFill="1">
      <alignment vertical="center" wrapText="1"/>
    </xf>
    <xf numFmtId="0" fontId="9" fillId="0" borderId="11" xfId="34" applyFont="1" applyBorder="1">
      <alignment horizontal="center" vertical="center" wrapText="1"/>
    </xf>
    <xf numFmtId="0" fontId="9" fillId="0" borderId="12" xfId="35" applyFont="1" applyBorder="1">
      <alignment horizontal="center" vertical="center" wrapText="1"/>
    </xf>
    <xf numFmtId="0" fontId="12" fillId="8" borderId="0" xfId="36" applyFont="1" applyFill="1">
      <alignment vertical="center" wrapText="1"/>
    </xf>
    <xf numFmtId="0" fontId="10" fillId="8" borderId="0" xfId="37" applyFont="1" applyFill="1">
      <alignment horizontal="right" vertical="center" wrapText="1" indent="1"/>
    </xf>
    <xf numFmtId="0" fontId="13" fillId="8" borderId="0" xfId="38" applyFont="1" applyFill="1">
      <alignment horizontal="center" vertical="center" wrapText="1"/>
    </xf>
    <xf numFmtId="0" fontId="9" fillId="8" borderId="13" xfId="39" applyFont="1" applyFill="1" applyBorder="1">
      <alignment horizontal="right" vertical="center" wrapText="1" indent="1"/>
    </xf>
    <xf numFmtId="0" fontId="5" fillId="6" borderId="14" xfId="40" applyFont="1" applyFill="1" applyBorder="1">
      <alignment horizontal="left" vertical="center" wrapText="1" indent="1"/>
    </xf>
    <xf numFmtId="14" fontId="14" fillId="8" borderId="0" xfId="41" applyNumberFormat="1" applyFont="1" applyFill="1">
      <alignment horizontal="left" vertical="center" wrapText="1"/>
    </xf>
    <xf numFmtId="0" fontId="15" fillId="8" borderId="0" xfId="42" applyFont="1" applyFill="1">
      <alignment horizontal="center" vertical="center" wrapText="1"/>
    </xf>
    <xf numFmtId="0" fontId="10" fillId="8" borderId="0" xfId="43" applyFont="1" applyFill="1">
      <alignment horizontal="left" vertical="center" wrapText="1" indent="1"/>
    </xf>
    <xf numFmtId="0" fontId="9" fillId="8" borderId="0" xfId="44" applyFont="1" applyFill="1">
      <alignment horizontal="center" vertical="center" wrapText="1"/>
    </xf>
    <xf numFmtId="0" fontId="9" fillId="7" borderId="14" xfId="45" applyFont="1" applyFill="1" applyBorder="1">
      <alignment horizontal="left" vertical="top" wrapText="1" indent="1"/>
      <protection locked="0"/>
    </xf>
    <xf numFmtId="0" fontId="9" fillId="0" borderId="0" xfId="46" applyFont="1">
      <alignment horizontal="left" vertical="center" wrapText="1"/>
    </xf>
    <xf numFmtId="168" fontId="5" fillId="7" borderId="14" xfId="48" applyNumberFormat="1" applyFont="1" applyFill="1" applyBorder="1">
      <alignment horizontal="left" vertical="center" wrapText="1" indent="1"/>
      <protection locked="0"/>
    </xf>
    <xf numFmtId="0" fontId="17" fillId="0" borderId="0" xfId="49" applyFont="1">
      <alignment horizontal="left" vertical="center" indent="1"/>
    </xf>
    <xf numFmtId="0" fontId="18" fillId="0" borderId="0" xfId="50" applyFont="1">
      <alignment vertical="center" wrapText="1"/>
    </xf>
    <xf numFmtId="0" fontId="9" fillId="8" borderId="0" xfId="51" applyFont="1" applyFill="1">
      <alignment vertical="center" wrapText="1"/>
    </xf>
    <xf numFmtId="14" fontId="16" fillId="0" borderId="14" xfId="52" applyNumberFormat="1" applyFont="1" applyBorder="1">
      <alignment horizontal="left" vertical="center" wrapText="1"/>
    </xf>
    <xf numFmtId="49" fontId="9" fillId="8" borderId="13" xfId="53" applyNumberFormat="1" applyFont="1" applyFill="1" applyBorder="1">
      <alignment horizontal="right" vertical="center" wrapText="1" indent="1"/>
    </xf>
    <xf numFmtId="49" fontId="18" fillId="0" borderId="0" xfId="54" applyNumberFormat="1" applyFont="1">
      <alignment vertical="center" wrapText="1"/>
    </xf>
    <xf numFmtId="0" fontId="5" fillId="7" borderId="14" xfId="55" applyFont="1" applyFill="1" applyBorder="1">
      <alignment horizontal="left" vertical="center" wrapText="1" indent="1"/>
      <protection locked="0"/>
    </xf>
    <xf numFmtId="49" fontId="9" fillId="7" borderId="14" xfId="56" applyNumberFormat="1" applyFont="1" applyFill="1" applyBorder="1">
      <alignment horizontal="left" vertical="center" wrapText="1" indent="1"/>
      <protection locked="0"/>
    </xf>
    <xf numFmtId="168" fontId="5" fillId="0" borderId="14" xfId="57" applyNumberFormat="1" applyFont="1" applyBorder="1">
      <alignment horizontal="left" vertical="center" wrapText="1" indent="1"/>
    </xf>
    <xf numFmtId="0" fontId="5" fillId="8" borderId="0" xfId="58" applyFont="1" applyFill="1">
      <alignment horizontal="right" vertical="center" wrapText="1" indent="1"/>
    </xf>
    <xf numFmtId="0" fontId="9" fillId="8" borderId="0" xfId="60" applyFont="1" applyFill="1">
      <alignment horizontal="right" vertical="center" wrapText="1" indent="1"/>
    </xf>
    <xf numFmtId="0" fontId="9" fillId="0" borderId="0" xfId="61" applyFont="1">
      <alignment horizontal="center" vertical="center" wrapText="1"/>
    </xf>
    <xf numFmtId="0" fontId="19" fillId="0" borderId="0" xfId="62" applyFont="1">
      <alignment vertical="center" wrapText="1"/>
    </xf>
    <xf numFmtId="0" fontId="5" fillId="8" borderId="0" xfId="63" applyFont="1" applyFill="1">
      <alignment horizontal="left" vertical="center" wrapText="1" indent="1"/>
    </xf>
    <xf numFmtId="49" fontId="9" fillId="0" borderId="14" xfId="64" applyNumberFormat="1" applyFont="1" applyBorder="1">
      <alignment horizontal="left" vertical="center" wrapText="1" indent="1"/>
    </xf>
    <xf numFmtId="0" fontId="20" fillId="8" borderId="0" xfId="65" applyFont="1" applyFill="1">
      <alignment horizontal="center" vertical="center" wrapText="1"/>
    </xf>
    <xf numFmtId="49" fontId="9" fillId="6" borderId="14" xfId="66" applyNumberFormat="1" applyFont="1" applyFill="1" applyBorder="1">
      <alignment horizontal="left" vertical="center" wrapText="1" indent="1"/>
    </xf>
    <xf numFmtId="14" fontId="9" fillId="8" borderId="0" xfId="67" applyNumberFormat="1" applyFont="1" applyFill="1">
      <alignment horizontal="center" vertical="center" wrapText="1"/>
    </xf>
    <xf numFmtId="0" fontId="5" fillId="8" borderId="13" xfId="68" applyFont="1" applyFill="1" applyBorder="1">
      <alignment horizontal="right" vertical="center" wrapText="1" indent="1"/>
    </xf>
    <xf numFmtId="14" fontId="9" fillId="8" borderId="0" xfId="69" applyNumberFormat="1" applyFont="1" applyFill="1">
      <alignment horizontal="left" vertical="center" wrapText="1"/>
    </xf>
    <xf numFmtId="0" fontId="9" fillId="7" borderId="14" xfId="70" applyFont="1" applyFill="1" applyBorder="1">
      <alignment horizontal="left" vertical="center" wrapText="1" indent="1"/>
      <protection locked="0"/>
    </xf>
    <xf numFmtId="0" fontId="21" fillId="8" borderId="0" xfId="71" applyFont="1" applyFill="1">
      <alignment horizontal="right" vertical="center" wrapText="1" indent="1"/>
    </xf>
    <xf numFmtId="0" fontId="21" fillId="8" borderId="0" xfId="72" applyFont="1" applyFill="1">
      <alignment horizontal="left" vertical="center" wrapText="1" indent="1"/>
    </xf>
    <xf numFmtId="49" fontId="9" fillId="9" borderId="14" xfId="73" applyNumberFormat="1" applyFont="1" applyFill="1" applyBorder="1">
      <alignment horizontal="left" vertical="center" wrapText="1" indent="1"/>
    </xf>
    <xf numFmtId="49" fontId="22" fillId="0" borderId="14" xfId="74" applyNumberFormat="1" applyFont="1" applyBorder="1">
      <alignment horizontal="left" vertical="center" wrapText="1" indent="1"/>
    </xf>
    <xf numFmtId="0" fontId="9" fillId="9" borderId="14" xfId="75" applyFont="1" applyFill="1" applyBorder="1">
      <alignment horizontal="left" vertical="center" wrapText="1" indent="1"/>
    </xf>
    <xf numFmtId="168" fontId="5" fillId="7" borderId="15" xfId="76" applyNumberFormat="1" applyFont="1" applyFill="1" applyBorder="1">
      <alignment horizontal="left" vertical="center" wrapText="1" indent="1"/>
      <protection locked="0"/>
    </xf>
    <xf numFmtId="49" fontId="11" fillId="8" borderId="0" xfId="77" applyNumberFormat="1" applyFont="1" applyFill="1">
      <alignment horizontal="center" vertical="center" wrapText="1"/>
    </xf>
    <xf numFmtId="0" fontId="9" fillId="0" borderId="0" xfId="78" applyFont="1">
      <alignment horizontal="left" vertical="center" wrapText="1" indent="4"/>
    </xf>
    <xf numFmtId="49" fontId="9" fillId="8" borderId="0" xfId="79" applyNumberFormat="1" applyFont="1" applyFill="1">
      <alignment horizontal="right" vertical="center" wrapText="1" indent="1"/>
    </xf>
    <xf numFmtId="49" fontId="5" fillId="8" borderId="0" xfId="80" applyNumberFormat="1" applyFont="1" applyFill="1">
      <alignment horizontal="right" vertical="center" wrapText="1" indent="1"/>
    </xf>
    <xf numFmtId="0" fontId="23" fillId="0" borderId="0" xfId="81" applyFont="1">
      <alignment horizontal="left" vertical="center" indent="1"/>
    </xf>
    <xf numFmtId="0" fontId="23" fillId="0" borderId="0" xfId="82" applyFont="1">
      <alignment horizontal="center" vertical="center" wrapText="1"/>
    </xf>
    <xf numFmtId="0" fontId="23" fillId="0" borderId="0" xfId="83" applyFont="1">
      <alignment horizontal="left" vertical="center" wrapText="1" indent="1"/>
    </xf>
    <xf numFmtId="0" fontId="9" fillId="0" borderId="16" xfId="85" applyFont="1" applyBorder="1">
      <alignment horizontal="center" vertical="center" wrapText="1"/>
    </xf>
    <xf numFmtId="4" fontId="9" fillId="0" borderId="14" xfId="86" applyNumberFormat="1" applyFont="1" applyBorder="1">
      <alignment horizontal="center" vertical="center" wrapText="1"/>
    </xf>
    <xf numFmtId="169" fontId="9" fillId="0" borderId="12" xfId="87" applyNumberFormat="1" applyFont="1" applyBorder="1">
      <alignment horizontal="center" vertical="center" wrapText="1"/>
    </xf>
    <xf numFmtId="169" fontId="9" fillId="0" borderId="14" xfId="88" applyNumberFormat="1" applyFont="1" applyBorder="1">
      <alignment horizontal="center" vertical="center" wrapText="1"/>
    </xf>
    <xf numFmtId="49" fontId="24" fillId="0" borderId="16" xfId="89" applyNumberFormat="1" applyFont="1" applyBorder="1">
      <alignment horizontal="center" vertical="center" wrapText="1"/>
    </xf>
    <xf numFmtId="49" fontId="9" fillId="10" borderId="17" xfId="90" applyNumberFormat="1" applyFont="1" applyFill="1" applyBorder="1">
      <alignment horizontal="center" vertical="center" wrapText="1"/>
    </xf>
    <xf numFmtId="49" fontId="18" fillId="10" borderId="17" xfId="91" applyNumberFormat="1" applyFont="1" applyFill="1" applyBorder="1">
      <alignment horizontal="left" vertical="center" wrapText="1"/>
    </xf>
    <xf numFmtId="49" fontId="18" fillId="10" borderId="18" xfId="92" applyNumberFormat="1" applyFont="1" applyFill="1" applyBorder="1">
      <alignment horizontal="left" vertical="center" wrapText="1"/>
    </xf>
    <xf numFmtId="0" fontId="23" fillId="0" borderId="19" xfId="93" applyFont="1" applyBorder="1">
      <alignment vertical="center"/>
    </xf>
    <xf numFmtId="0" fontId="23" fillId="0" borderId="0" xfId="94" applyFont="1">
      <alignment vertical="center"/>
    </xf>
    <xf numFmtId="0" fontId="9" fillId="0" borderId="14" xfId="95" applyFont="1" applyBorder="1">
      <alignment horizontal="center" vertical="center" wrapText="1"/>
    </xf>
    <xf numFmtId="0" fontId="23" fillId="0" borderId="14" xfId="96" applyFont="1" applyBorder="1">
      <alignment horizontal="center" vertical="center" wrapText="1"/>
    </xf>
    <xf numFmtId="49" fontId="9" fillId="7" borderId="14" xfId="97" applyNumberFormat="1" applyFont="1" applyFill="1" applyBorder="1">
      <alignment vertical="center" wrapText="1"/>
      <protection locked="0"/>
    </xf>
    <xf numFmtId="49" fontId="18" fillId="0" borderId="14" xfId="98" applyNumberFormat="1" applyFont="1" applyBorder="1">
      <alignment horizontal="left" vertical="center" wrapText="1"/>
    </xf>
    <xf numFmtId="0" fontId="24" fillId="0" borderId="20" xfId="99" applyFont="1" applyBorder="1">
      <alignment vertical="top" wrapText="1"/>
    </xf>
    <xf numFmtId="0" fontId="9" fillId="0" borderId="21" xfId="100" applyFont="1" applyBorder="1">
      <alignment horizontal="center" vertical="center" wrapText="1"/>
    </xf>
    <xf numFmtId="0" fontId="23" fillId="0" borderId="21" xfId="101" applyFont="1" applyBorder="1">
      <alignment horizontal="center" vertical="center" wrapText="1"/>
    </xf>
    <xf numFmtId="14" fontId="9" fillId="9" borderId="21" xfId="102" applyNumberFormat="1" applyFont="1" applyFill="1" applyBorder="1">
      <alignment horizontal="left" vertical="center" wrapText="1" indent="1"/>
    </xf>
    <xf numFmtId="49" fontId="9" fillId="6" borderId="21" xfId="103" applyNumberFormat="1" applyFont="1" applyFill="1" applyBorder="1">
      <alignment horizontal="center" vertical="center" wrapText="1"/>
    </xf>
    <xf numFmtId="49" fontId="12" fillId="10" borderId="12" xfId="104" applyNumberFormat="1" applyFont="1" applyFill="1" applyBorder="1">
      <alignment horizontal="right" vertical="center" wrapText="1"/>
    </xf>
    <xf numFmtId="49" fontId="12" fillId="10" borderId="16" xfId="105" applyNumberFormat="1" applyFont="1" applyFill="1" applyBorder="1">
      <alignment horizontal="right" vertical="center" wrapText="1"/>
    </xf>
    <xf numFmtId="49" fontId="25" fillId="10" borderId="16" xfId="106" applyNumberFormat="1" applyFont="1" applyFill="1" applyBorder="1">
      <alignment horizontal="left" vertical="center" indent="1"/>
    </xf>
    <xf numFmtId="49" fontId="5" fillId="10" borderId="16" xfId="107" applyNumberFormat="1" applyFont="1" applyFill="1" applyBorder="1">
      <alignment horizontal="right" vertical="center" wrapText="1"/>
    </xf>
    <xf numFmtId="49" fontId="5" fillId="10" borderId="11" xfId="108" applyNumberFormat="1" applyFont="1" applyFill="1" applyBorder="1">
      <alignment horizontal="right" vertical="center" wrapText="1"/>
    </xf>
    <xf numFmtId="0" fontId="24" fillId="0" borderId="0" xfId="110" applyFont="1">
      <alignment vertical="top" wrapText="1"/>
    </xf>
    <xf numFmtId="0" fontId="23" fillId="0" borderId="14" xfId="111" applyFont="1" applyBorder="1">
      <alignment horizontal="center" vertical="center"/>
    </xf>
    <xf numFmtId="0" fontId="18" fillId="0" borderId="21" xfId="112" applyFont="1" applyBorder="1">
      <alignment horizontal="center" vertical="center" wrapText="1"/>
    </xf>
    <xf numFmtId="0" fontId="18" fillId="0" borderId="14" xfId="113" applyFont="1" applyBorder="1">
      <alignment horizontal="center" vertical="center" wrapText="1"/>
    </xf>
    <xf numFmtId="14" fontId="9" fillId="9" borderId="14" xfId="114" applyNumberFormat="1" applyFont="1" applyFill="1" applyBorder="1">
      <alignment horizontal="left" vertical="center" wrapText="1" indent="1"/>
    </xf>
    <xf numFmtId="49" fontId="9" fillId="6" borderId="14" xfId="115" applyNumberFormat="1" applyFont="1" applyFill="1" applyBorder="1">
      <alignment horizontal="center" vertical="center" wrapText="1"/>
    </xf>
    <xf numFmtId="49" fontId="9" fillId="10" borderId="12" xfId="116" applyNumberFormat="1" applyFont="1" applyFill="1" applyBorder="1">
      <alignment horizontal="right" vertical="center" wrapText="1"/>
    </xf>
    <xf numFmtId="49" fontId="9" fillId="10" borderId="16" xfId="117" applyNumberFormat="1" applyFont="1" applyFill="1" applyBorder="1">
      <alignment horizontal="right" vertical="center" wrapText="1"/>
    </xf>
    <xf numFmtId="49" fontId="25" fillId="10" borderId="16" xfId="118" applyNumberFormat="1" applyFont="1" applyFill="1" applyBorder="1">
      <alignment horizontal="left" vertical="center"/>
    </xf>
    <xf numFmtId="49" fontId="9" fillId="10" borderId="11" xfId="119" applyNumberFormat="1" applyFont="1" applyFill="1" applyBorder="1">
      <alignment horizontal="right" vertical="center" wrapText="1"/>
    </xf>
    <xf numFmtId="0" fontId="9" fillId="0" borderId="22" xfId="120" applyFont="1" applyBorder="1">
      <alignment vertical="center" wrapText="1"/>
    </xf>
    <xf numFmtId="0" fontId="9" fillId="0" borderId="23" xfId="122" applyFont="1" applyBorder="1">
      <alignment horizontal="left" vertical="center" wrapText="1" indent="1"/>
    </xf>
    <xf numFmtId="0" fontId="18" fillId="0" borderId="19" xfId="134" applyFont="1" applyBorder="1">
      <alignment vertical="center"/>
    </xf>
    <xf numFmtId="49" fontId="24" fillId="0" borderId="14" xfId="135" applyNumberFormat="1" applyFont="1" applyBorder="1">
      <alignment horizontal="center" vertical="center" wrapText="1"/>
    </xf>
    <xf numFmtId="0" fontId="9" fillId="10" borderId="12" xfId="140" applyFont="1" applyFill="1" applyBorder="1">
      <alignment horizontal="center" vertical="center" wrapText="1"/>
    </xf>
    <xf numFmtId="49" fontId="9" fillId="10" borderId="16" xfId="141" applyNumberFormat="1" applyFont="1" applyFill="1" applyBorder="1">
      <alignment horizontal="center" vertical="center" wrapText="1"/>
    </xf>
    <xf numFmtId="49" fontId="9" fillId="10" borderId="31" xfId="142" applyNumberFormat="1" applyFont="1" applyFill="1" applyBorder="1">
      <alignment horizontal="center" vertical="center" wrapText="1"/>
    </xf>
    <xf numFmtId="49" fontId="5" fillId="10" borderId="16" xfId="143" applyNumberFormat="1" applyFont="1" applyFill="1" applyBorder="1">
      <alignment horizontal="left" vertical="center"/>
    </xf>
    <xf numFmtId="0" fontId="5" fillId="10" borderId="11" xfId="144" applyFont="1" applyFill="1" applyBorder="1">
      <alignment vertical="center"/>
    </xf>
    <xf numFmtId="49" fontId="9" fillId="0" borderId="14" xfId="145" applyNumberFormat="1" applyFont="1" applyBorder="1">
      <alignment horizontal="center" vertical="center" wrapText="1"/>
    </xf>
    <xf numFmtId="49" fontId="9" fillId="9" borderId="14" xfId="151" applyNumberFormat="1" applyFont="1" applyFill="1" applyBorder="1">
      <alignment horizontal="center" vertical="center" wrapText="1"/>
    </xf>
    <xf numFmtId="49" fontId="9" fillId="0" borderId="23" xfId="152" applyNumberFormat="1" applyFont="1" applyBorder="1">
      <alignment horizontal="center" vertical="center" wrapText="1"/>
    </xf>
    <xf numFmtId="49" fontId="26" fillId="7" borderId="14" xfId="153" applyNumberFormat="1" applyFont="1" applyFill="1" applyBorder="1">
      <alignment horizontal="left" vertical="center" wrapText="1" indent="1"/>
      <protection locked="0"/>
    </xf>
    <xf numFmtId="0" fontId="9" fillId="0" borderId="0" xfId="154" applyFont="1">
      <alignment vertical="center"/>
    </xf>
    <xf numFmtId="0" fontId="18" fillId="0" borderId="0" xfId="155" applyFont="1">
      <alignment vertical="center"/>
    </xf>
    <xf numFmtId="49" fontId="25" fillId="10" borderId="11" xfId="158" applyNumberFormat="1" applyFont="1" applyFill="1" applyBorder="1">
      <alignment horizontal="left" vertical="center" indent="1"/>
    </xf>
    <xf numFmtId="49" fontId="5" fillId="0" borderId="14" xfId="159" applyNumberFormat="1" applyFont="1" applyBorder="1">
      <alignment vertical="top"/>
    </xf>
    <xf numFmtId="0" fontId="24" fillId="0" borderId="14" xfId="160" applyFont="1" applyBorder="1">
      <alignment horizontal="center" vertical="center" wrapText="1"/>
    </xf>
    <xf numFmtId="0" fontId="27" fillId="0" borderId="23" xfId="161" applyFont="1" applyBorder="1">
      <alignment horizontal="center" vertical="center" wrapText="1"/>
    </xf>
    <xf numFmtId="0" fontId="28" fillId="0" borderId="0" xfId="162" applyFont="1">
      <alignment vertical="center"/>
    </xf>
    <xf numFmtId="49" fontId="9" fillId="0" borderId="11" xfId="163" applyNumberFormat="1" applyFont="1" applyBorder="1">
      <alignment horizontal="center" vertical="center" wrapText="1"/>
    </xf>
    <xf numFmtId="49" fontId="12" fillId="10" borderId="34" xfId="165" applyNumberFormat="1" applyFont="1" applyFill="1" applyBorder="1">
      <alignment horizontal="right" vertical="center" wrapText="1"/>
    </xf>
    <xf numFmtId="49" fontId="12" fillId="10" borderId="35" xfId="166" applyNumberFormat="1" applyFont="1" applyFill="1" applyBorder="1">
      <alignment horizontal="right" vertical="center" wrapText="1"/>
    </xf>
    <xf numFmtId="49" fontId="12" fillId="10" borderId="11" xfId="167" applyNumberFormat="1" applyFont="1" applyFill="1" applyBorder="1">
      <alignment horizontal="right" vertical="center" wrapText="1"/>
    </xf>
    <xf numFmtId="0" fontId="26" fillId="11" borderId="0" xfId="168" applyFont="1" applyFill="1">
      <alignment vertical="top"/>
    </xf>
    <xf numFmtId="49" fontId="25" fillId="10" borderId="16" xfId="169" applyNumberFormat="1" applyFont="1" applyFill="1" applyBorder="1">
      <alignment horizontal="left" vertical="center" indent="2"/>
    </xf>
    <xf numFmtId="0" fontId="5" fillId="0" borderId="14" xfId="177" applyFont="1" applyBorder="1">
      <alignment horizontal="center" vertical="center" wrapText="1"/>
    </xf>
    <xf numFmtId="49" fontId="23" fillId="8" borderId="0" xfId="178" applyNumberFormat="1" applyFont="1" applyFill="1">
      <alignment horizontal="center" vertical="center" wrapText="1"/>
    </xf>
    <xf numFmtId="0" fontId="5" fillId="0" borderId="14" xfId="180" applyFont="1" applyBorder="1">
      <alignment horizontal="center" vertical="center"/>
    </xf>
    <xf numFmtId="49" fontId="5" fillId="0" borderId="14" xfId="181" applyNumberFormat="1" applyFont="1" applyBorder="1">
      <alignment horizontal="center" vertical="center"/>
    </xf>
    <xf numFmtId="49" fontId="5" fillId="0" borderId="14" xfId="182" applyNumberFormat="1" applyFont="1" applyBorder="1">
      <alignment horizontal="left" vertical="center"/>
    </xf>
    <xf numFmtId="0" fontId="9" fillId="0" borderId="14" xfId="184" applyFont="1" applyBorder="1">
      <alignment horizontal="left" vertical="top" wrapText="1"/>
    </xf>
    <xf numFmtId="49" fontId="9" fillId="0" borderId="17" xfId="188" applyNumberFormat="1" applyFont="1" applyBorder="1">
      <alignment horizontal="left" vertical="center" wrapText="1"/>
    </xf>
    <xf numFmtId="49" fontId="9" fillId="0" borderId="17" xfId="189" applyNumberFormat="1" applyFont="1" applyBorder="1">
      <alignment horizontal="center" vertical="center" wrapText="1"/>
    </xf>
    <xf numFmtId="49" fontId="5" fillId="0" borderId="17" xfId="191" applyNumberFormat="1" applyFont="1" applyBorder="1">
      <alignment horizontal="left" vertical="center" wrapText="1"/>
    </xf>
    <xf numFmtId="49" fontId="9" fillId="0" borderId="18" xfId="192" applyNumberFormat="1" applyFont="1" applyBorder="1">
      <alignment horizontal="left" vertical="center" wrapText="1"/>
    </xf>
    <xf numFmtId="0" fontId="9" fillId="0" borderId="0" xfId="193" applyFont="1">
      <alignment horizontal="left" vertical="center" indent="1"/>
    </xf>
    <xf numFmtId="0" fontId="9" fillId="9" borderId="33" xfId="194" applyFont="1" applyFill="1" applyBorder="1">
      <alignment horizontal="center" vertical="top" wrapText="1"/>
    </xf>
    <xf numFmtId="0" fontId="25" fillId="0" borderId="20" xfId="196" applyFont="1" applyBorder="1">
      <alignment horizontal="left" vertical="center"/>
    </xf>
    <xf numFmtId="0" fontId="25" fillId="0" borderId="26" xfId="199" applyFont="1" applyBorder="1">
      <alignment horizontal="left" vertical="center"/>
    </xf>
    <xf numFmtId="0" fontId="25" fillId="0" borderId="36" xfId="200" applyFont="1" applyBorder="1">
      <alignment horizontal="left" vertical="center"/>
    </xf>
    <xf numFmtId="0" fontId="5" fillId="0" borderId="36" xfId="201" applyFont="1" applyBorder="1">
      <alignment vertical="center"/>
    </xf>
    <xf numFmtId="0" fontId="25" fillId="0" borderId="25" xfId="202" applyFont="1" applyBorder="1">
      <alignment horizontal="left" vertical="center"/>
    </xf>
    <xf numFmtId="49" fontId="9" fillId="0" borderId="0" xfId="204" applyNumberFormat="1" applyFont="1">
      <alignment horizontal="left" vertical="center" indent="1"/>
    </xf>
    <xf numFmtId="0" fontId="9" fillId="0" borderId="33" xfId="209" applyFont="1" applyBorder="1">
      <alignment horizontal="left" vertical="top" wrapText="1"/>
    </xf>
    <xf numFmtId="49" fontId="23" fillId="0" borderId="0" xfId="214" applyNumberFormat="1" applyFont="1">
      <alignment horizontal="center" vertical="center"/>
    </xf>
    <xf numFmtId="0" fontId="9" fillId="0" borderId="36" xfId="216" applyFont="1" applyBorder="1">
      <alignment horizontal="left" vertical="center" wrapText="1" indent="1"/>
    </xf>
    <xf numFmtId="0" fontId="9" fillId="0" borderId="24" xfId="217" applyFont="1" applyBorder="1">
      <alignment horizontal="center" vertical="center" wrapText="1"/>
    </xf>
    <xf numFmtId="0" fontId="9" fillId="0" borderId="33" xfId="219" applyFont="1" applyBorder="1">
      <alignment horizontal="center" vertical="center" wrapText="1"/>
    </xf>
    <xf numFmtId="0" fontId="9" fillId="0" borderId="23" xfId="220" applyFont="1" applyBorder="1">
      <alignment horizontal="center" vertical="center" wrapText="1"/>
    </xf>
    <xf numFmtId="0" fontId="9" fillId="0" borderId="19" xfId="221" applyFont="1" applyBorder="1">
      <alignment horizontal="center" vertical="center" wrapText="1"/>
    </xf>
    <xf numFmtId="49" fontId="9" fillId="0" borderId="0" xfId="225" applyNumberFormat="1" applyFont="1">
      <alignment vertical="top"/>
    </xf>
    <xf numFmtId="49" fontId="9" fillId="0" borderId="14" xfId="226" applyNumberFormat="1" applyFont="1" applyBorder="1">
      <alignment horizontal="center" vertical="center"/>
    </xf>
    <xf numFmtId="0" fontId="9" fillId="0" borderId="14" xfId="227" applyFont="1" applyBorder="1">
      <alignment horizontal="left" vertical="center" wrapText="1"/>
    </xf>
    <xf numFmtId="49" fontId="9" fillId="0" borderId="24" xfId="229" applyNumberFormat="1" applyFont="1" applyBorder="1">
      <alignment vertical="center" wrapText="1"/>
    </xf>
    <xf numFmtId="49" fontId="9" fillId="0" borderId="17" xfId="231" applyNumberFormat="1" applyFont="1" applyBorder="1">
      <alignment vertical="center" wrapText="1"/>
    </xf>
    <xf numFmtId="49" fontId="30" fillId="0" borderId="17" xfId="232" applyNumberFormat="1" applyFont="1" applyBorder="1">
      <alignment vertical="center" wrapText="1"/>
    </xf>
    <xf numFmtId="0" fontId="9" fillId="0" borderId="17" xfId="233" applyFont="1" applyBorder="1">
      <alignment horizontal="left" vertical="center" wrapText="1"/>
    </xf>
    <xf numFmtId="49" fontId="9" fillId="9" borderId="33" xfId="234" applyNumberFormat="1" applyFont="1" applyFill="1" applyBorder="1">
      <alignment horizontal="center" vertical="center" wrapText="1"/>
    </xf>
    <xf numFmtId="49" fontId="9" fillId="0" borderId="19" xfId="235" applyNumberFormat="1" applyFont="1" applyBorder="1">
      <alignment vertical="center" wrapText="1"/>
    </xf>
    <xf numFmtId="0" fontId="25" fillId="0" borderId="19" xfId="236" applyFont="1" applyBorder="1">
      <alignment horizontal="left" vertical="center"/>
    </xf>
    <xf numFmtId="0" fontId="9" fillId="0" borderId="23" xfId="238" applyFont="1" applyBorder="1">
      <alignment horizontal="left" vertical="center" wrapText="1"/>
    </xf>
    <xf numFmtId="49" fontId="31" fillId="0" borderId="26" xfId="240" applyNumberFormat="1" applyFont="1" applyBorder="1">
      <alignment vertical="top"/>
    </xf>
    <xf numFmtId="49" fontId="31" fillId="0" borderId="36" xfId="241" applyNumberFormat="1" applyFont="1" applyBorder="1">
      <alignment vertical="top"/>
    </xf>
    <xf numFmtId="49" fontId="32" fillId="0" borderId="0" xfId="242" applyNumberFormat="1" applyFont="1">
      <alignment vertical="top"/>
    </xf>
    <xf numFmtId="0" fontId="9" fillId="8" borderId="0" xfId="244" applyFont="1" applyFill="1"/>
    <xf numFmtId="0" fontId="23" fillId="8" borderId="0" xfId="245" applyFont="1" applyFill="1"/>
    <xf numFmtId="0" fontId="21" fillId="8" borderId="0" xfId="246" applyFont="1" applyFill="1">
      <alignment horizontal="center"/>
    </xf>
    <xf numFmtId="0" fontId="33" fillId="8" borderId="0" xfId="247" applyFont="1" applyFill="1">
      <alignment horizontal="right" vertical="center"/>
    </xf>
    <xf numFmtId="0" fontId="23" fillId="8" borderId="0" xfId="248" applyFont="1" applyFill="1">
      <alignment vertical="center" wrapText="1"/>
    </xf>
    <xf numFmtId="49" fontId="5" fillId="8" borderId="14" xfId="250" applyNumberFormat="1" applyFont="1" applyFill="1" applyBorder="1">
      <alignment horizontal="center" vertical="center" wrapText="1"/>
    </xf>
    <xf numFmtId="49" fontId="9" fillId="8" borderId="14" xfId="251" applyNumberFormat="1" applyFont="1" applyFill="1" applyBorder="1">
      <alignment horizontal="center" vertical="center" wrapText="1"/>
    </xf>
    <xf numFmtId="0" fontId="5" fillId="8" borderId="14" xfId="252" applyFont="1" applyFill="1" applyBorder="1">
      <alignment horizontal="center" vertical="center" wrapText="1"/>
    </xf>
    <xf numFmtId="0" fontId="9" fillId="8" borderId="14" xfId="253" applyFont="1" applyFill="1" applyBorder="1">
      <alignment horizontal="center" vertical="center" wrapText="1"/>
    </xf>
    <xf numFmtId="0" fontId="24" fillId="8" borderId="0" xfId="254" applyFont="1" applyFill="1">
      <alignment horizontal="center" vertical="center"/>
    </xf>
    <xf numFmtId="49" fontId="23" fillId="0" borderId="14" xfId="255" applyNumberFormat="1" applyFont="1" applyBorder="1">
      <alignment horizontal="center" vertical="center"/>
    </xf>
    <xf numFmtId="0" fontId="23" fillId="0" borderId="14" xfId="256" applyFont="1" applyBorder="1">
      <alignment vertical="center" wrapText="1"/>
    </xf>
    <xf numFmtId="0" fontId="23" fillId="0" borderId="14" xfId="257" applyFont="1" applyBorder="1">
      <alignment horizontal="left" vertical="center" wrapText="1"/>
    </xf>
    <xf numFmtId="0" fontId="34" fillId="8" borderId="0" xfId="258" applyFont="1" applyFill="1"/>
    <xf numFmtId="49" fontId="5" fillId="8" borderId="14" xfId="259" applyNumberFormat="1" applyFont="1" applyFill="1" applyBorder="1">
      <alignment horizontal="center" vertical="center"/>
    </xf>
    <xf numFmtId="0" fontId="5" fillId="8" borderId="14" xfId="260" applyFont="1" applyFill="1" applyBorder="1">
      <alignment vertical="center" wrapText="1"/>
    </xf>
    <xf numFmtId="0" fontId="9" fillId="8" borderId="14" xfId="261" applyFont="1" applyFill="1" applyBorder="1">
      <alignment vertical="center" wrapText="1"/>
    </xf>
    <xf numFmtId="0" fontId="5" fillId="8" borderId="14" xfId="262" applyFont="1" applyFill="1" applyBorder="1">
      <alignment horizontal="left" vertical="center" wrapText="1" indent="1"/>
    </xf>
    <xf numFmtId="49" fontId="5" fillId="7" borderId="14" xfId="263" applyNumberFormat="1" applyFont="1" applyFill="1" applyBorder="1">
      <alignment horizontal="left" vertical="center" wrapText="1"/>
      <protection locked="0"/>
    </xf>
    <xf numFmtId="0" fontId="23" fillId="0" borderId="14" xfId="264" applyFont="1" applyBorder="1">
      <alignment horizontal="left" vertical="center" wrapText="1" indent="1"/>
    </xf>
    <xf numFmtId="49" fontId="9" fillId="8" borderId="0" xfId="265" applyNumberFormat="1" applyFont="1" applyFill="1">
      <alignment horizontal="center" vertical="center" wrapText="1"/>
    </xf>
    <xf numFmtId="0" fontId="9" fillId="8" borderId="20" xfId="266" applyFont="1" applyFill="1" applyBorder="1">
      <alignment horizontal="center" vertical="center" wrapText="1"/>
    </xf>
    <xf numFmtId="0" fontId="5" fillId="8" borderId="14" xfId="267" applyFont="1" applyFill="1" applyBorder="1">
      <alignment horizontal="center" vertical="center"/>
    </xf>
    <xf numFmtId="0" fontId="5" fillId="8" borderId="14" xfId="268" applyFont="1" applyFill="1" applyBorder="1">
      <alignment horizontal="left" vertical="center" wrapText="1" indent="2"/>
    </xf>
    <xf numFmtId="49" fontId="5" fillId="0" borderId="14" xfId="269" applyNumberFormat="1" applyFont="1" applyBorder="1">
      <alignment horizontal="left" vertical="center" wrapText="1"/>
    </xf>
    <xf numFmtId="49" fontId="9" fillId="8" borderId="0" xfId="270" applyNumberFormat="1" applyFont="1" applyFill="1">
      <alignment vertical="center" wrapText="1"/>
    </xf>
    <xf numFmtId="0" fontId="9" fillId="8" borderId="20" xfId="271" applyFont="1" applyFill="1" applyBorder="1">
      <alignment vertical="center" wrapText="1"/>
    </xf>
    <xf numFmtId="0" fontId="9" fillId="10" borderId="12" xfId="272" applyFont="1" applyFill="1" applyBorder="1">
      <alignment horizontal="center"/>
    </xf>
    <xf numFmtId="0" fontId="33" fillId="10" borderId="16" xfId="273" applyFont="1" applyFill="1" applyBorder="1">
      <alignment horizontal="left" vertical="center"/>
    </xf>
    <xf numFmtId="0" fontId="33" fillId="10" borderId="11" xfId="274" applyFont="1" applyFill="1" applyBorder="1">
      <alignment horizontal="left" vertical="center"/>
    </xf>
    <xf numFmtId="49" fontId="23" fillId="8" borderId="14" xfId="275" applyNumberFormat="1" applyFont="1" applyFill="1" applyBorder="1">
      <alignment horizontal="center" vertical="center"/>
    </xf>
    <xf numFmtId="0" fontId="23" fillId="8" borderId="14" xfId="276" applyFont="1" applyFill="1" applyBorder="1">
      <alignment vertical="center" wrapText="1"/>
    </xf>
    <xf numFmtId="0" fontId="23" fillId="8" borderId="14" xfId="277" applyFont="1" applyFill="1" applyBorder="1">
      <alignment horizontal="left" vertical="center" wrapText="1" indent="1"/>
    </xf>
    <xf numFmtId="0" fontId="23" fillId="8" borderId="14" xfId="278" applyFont="1" applyFill="1" applyBorder="1">
      <alignment horizontal="left" vertical="center" wrapText="1" indent="2"/>
    </xf>
    <xf numFmtId="49" fontId="23" fillId="0" borderId="14" xfId="279" applyNumberFormat="1" applyFont="1" applyBorder="1">
      <alignment horizontal="left" vertical="center" wrapText="1"/>
    </xf>
    <xf numFmtId="0" fontId="5" fillId="8" borderId="14" xfId="280" applyFont="1" applyFill="1" applyBorder="1">
      <alignment horizontal="left" vertical="center" wrapText="1"/>
    </xf>
    <xf numFmtId="49" fontId="5" fillId="4" borderId="14" xfId="281" applyNumberFormat="1" applyFont="1" applyFill="1" applyBorder="1">
      <alignment horizontal="left" vertical="center" wrapText="1"/>
      <protection locked="0"/>
    </xf>
    <xf numFmtId="0" fontId="5" fillId="8" borderId="23" xfId="282" applyFont="1" applyFill="1" applyBorder="1">
      <alignment horizontal="left" vertical="center" wrapText="1"/>
    </xf>
    <xf numFmtId="49" fontId="5" fillId="0" borderId="14" xfId="284" applyNumberFormat="1" applyFont="1" applyBorder="1">
      <alignment horizontal="left" vertical="center" wrapText="1" indent="1"/>
    </xf>
    <xf numFmtId="0" fontId="30" fillId="8" borderId="0" xfId="286" applyFont="1" applyFill="1">
      <alignment horizontal="center" vertical="center" wrapText="1"/>
    </xf>
    <xf numFmtId="49" fontId="5" fillId="7" borderId="14" xfId="287" applyNumberFormat="1" applyFont="1" applyFill="1" applyBorder="1">
      <alignment horizontal="left" vertical="center" wrapText="1" indent="1"/>
      <protection locked="0"/>
    </xf>
    <xf numFmtId="49" fontId="9" fillId="7" borderId="12" xfId="288" applyNumberFormat="1" applyFont="1" applyFill="1" applyBorder="1">
      <alignment horizontal="left" vertical="center" wrapText="1"/>
      <protection locked="0"/>
    </xf>
    <xf numFmtId="0" fontId="35" fillId="8" borderId="0" xfId="290" applyFont="1" applyFill="1"/>
    <xf numFmtId="49" fontId="9" fillId="7" borderId="14" xfId="291" quotePrefix="1" applyNumberFormat="1" applyFont="1" applyFill="1" applyBorder="1">
      <alignment horizontal="left" vertical="center" wrapText="1"/>
      <protection locked="0"/>
    </xf>
    <xf numFmtId="49" fontId="9" fillId="4" borderId="14" xfId="292" applyNumberFormat="1" applyFont="1" applyFill="1" applyBorder="1">
      <alignment horizontal="left" vertical="center" wrapText="1"/>
      <protection locked="0"/>
    </xf>
    <xf numFmtId="49" fontId="9" fillId="9" borderId="14" xfId="293" applyNumberFormat="1" applyFont="1" applyFill="1" applyBorder="1">
      <alignment horizontal="left" vertical="center" wrapText="1"/>
    </xf>
    <xf numFmtId="0" fontId="5" fillId="8" borderId="12" xfId="294" applyFont="1" applyFill="1" applyBorder="1">
      <alignment horizontal="left" vertical="center" wrapText="1" indent="1"/>
    </xf>
    <xf numFmtId="49" fontId="9" fillId="9" borderId="12" xfId="295" applyNumberFormat="1" applyFont="1" applyFill="1" applyBorder="1">
      <alignment horizontal="left" vertical="center" wrapText="1"/>
    </xf>
    <xf numFmtId="0" fontId="5" fillId="8" borderId="14" xfId="296" applyFont="1" applyFill="1" applyBorder="1">
      <alignment vertical="top" wrapText="1"/>
    </xf>
    <xf numFmtId="0" fontId="5" fillId="8" borderId="12" xfId="297" applyFont="1" applyFill="1" applyBorder="1">
      <alignment horizontal="left" vertical="center" wrapText="1"/>
    </xf>
    <xf numFmtId="0" fontId="5" fillId="8" borderId="21" xfId="298" applyFont="1" applyFill="1" applyBorder="1">
      <alignment vertical="center" wrapText="1"/>
    </xf>
    <xf numFmtId="0" fontId="26" fillId="8" borderId="0" xfId="300" applyFont="1" applyFill="1">
      <alignment horizontal="center"/>
    </xf>
    <xf numFmtId="0" fontId="26" fillId="8" borderId="0" xfId="301" applyFont="1" applyFill="1"/>
    <xf numFmtId="0" fontId="37" fillId="8" borderId="0" xfId="302" applyFont="1" applyFill="1">
      <alignment horizontal="right" vertical="center"/>
    </xf>
    <xf numFmtId="0" fontId="38" fillId="8" borderId="0" xfId="303" applyFont="1" applyFill="1">
      <alignment vertical="center"/>
    </xf>
    <xf numFmtId="0" fontId="37" fillId="8" borderId="0" xfId="304" applyFont="1" applyFill="1">
      <alignment horizontal="right" vertical="top"/>
    </xf>
    <xf numFmtId="0" fontId="38" fillId="8" borderId="0" xfId="305" applyFont="1" applyFill="1">
      <alignment vertical="center" wrapText="1"/>
    </xf>
    <xf numFmtId="0" fontId="39" fillId="8" borderId="0" xfId="306" applyFont="1" applyFill="1">
      <alignment horizontal="center" vertical="center" wrapText="1"/>
    </xf>
    <xf numFmtId="0" fontId="39" fillId="8" borderId="0" xfId="307" applyFont="1" applyFill="1">
      <alignment horizontal="right" vertical="center" wrapText="1"/>
    </xf>
    <xf numFmtId="0" fontId="9" fillId="0" borderId="21" xfId="309" applyFont="1" applyBorder="1">
      <alignment horizontal="left" vertical="center" wrapText="1" indent="1"/>
    </xf>
    <xf numFmtId="0" fontId="40" fillId="8" borderId="0" xfId="311" applyFont="1" applyFill="1">
      <alignment horizontal="center" vertical="center" wrapText="1"/>
    </xf>
    <xf numFmtId="0" fontId="5" fillId="0" borderId="12" xfId="312" applyFont="1" applyBorder="1">
      <alignment horizontal="center" vertical="center" wrapText="1"/>
    </xf>
    <xf numFmtId="0" fontId="5" fillId="0" borderId="11" xfId="314" applyFont="1" applyBorder="1">
      <alignment horizontal="center" vertical="center" wrapText="1"/>
    </xf>
    <xf numFmtId="0" fontId="5" fillId="0" borderId="23" xfId="315" applyFont="1" applyBorder="1">
      <alignment horizontal="center" vertical="center" wrapText="1"/>
    </xf>
    <xf numFmtId="0" fontId="5" fillId="0" borderId="18" xfId="317" applyFont="1" applyBorder="1">
      <alignment horizontal="center" vertical="center" wrapText="1"/>
    </xf>
    <xf numFmtId="0" fontId="5" fillId="0" borderId="21" xfId="318" applyFont="1" applyBorder="1">
      <alignment horizontal="center" vertical="center" wrapText="1"/>
    </xf>
    <xf numFmtId="0" fontId="5" fillId="0" borderId="25" xfId="320" applyFont="1" applyBorder="1">
      <alignment horizontal="center" vertical="center" wrapText="1"/>
    </xf>
    <xf numFmtId="0" fontId="24" fillId="8" borderId="0" xfId="321" applyFont="1" applyFill="1">
      <alignment horizontal="center" vertical="center" wrapText="1"/>
    </xf>
    <xf numFmtId="49" fontId="24" fillId="8" borderId="0" xfId="322" applyNumberFormat="1" applyFont="1" applyFill="1">
      <alignment horizontal="center" vertical="center" wrapText="1"/>
    </xf>
    <xf numFmtId="0" fontId="41" fillId="8" borderId="0" xfId="323" applyFont="1" applyFill="1">
      <alignment horizontal="center" vertical="center" wrapText="1"/>
    </xf>
    <xf numFmtId="49" fontId="29" fillId="0" borderId="23" xfId="324" applyNumberFormat="1" applyFont="1" applyBorder="1">
      <alignment horizontal="left" vertical="center" wrapText="1"/>
    </xf>
    <xf numFmtId="49" fontId="29" fillId="0" borderId="14" xfId="325" applyNumberFormat="1" applyFont="1" applyBorder="1">
      <alignment horizontal="left" vertical="center" wrapText="1"/>
    </xf>
    <xf numFmtId="49" fontId="5" fillId="0" borderId="14" xfId="326" applyNumberFormat="1" applyFont="1" applyBorder="1">
      <alignment vertical="top" wrapText="1"/>
    </xf>
    <xf numFmtId="49" fontId="5" fillId="0" borderId="14" xfId="327" applyNumberFormat="1" applyFont="1" applyBorder="1">
      <alignment horizontal="center" vertical="center" wrapText="1"/>
    </xf>
    <xf numFmtId="0" fontId="9" fillId="9" borderId="12" xfId="328" applyFont="1" applyFill="1" applyBorder="1">
      <alignment horizontal="left" vertical="center" wrapText="1"/>
    </xf>
    <xf numFmtId="49" fontId="24" fillId="8" borderId="14" xfId="329" applyNumberFormat="1" applyFont="1" applyFill="1" applyBorder="1">
      <alignment horizontal="center" vertical="center" wrapText="1"/>
    </xf>
    <xf numFmtId="4" fontId="5" fillId="7" borderId="14" xfId="330" applyNumberFormat="1" applyFont="1" applyFill="1" applyBorder="1">
      <alignment horizontal="right" vertical="center" wrapText="1"/>
      <protection locked="0"/>
    </xf>
    <xf numFmtId="3" fontId="5" fillId="7" borderId="14" xfId="331" applyNumberFormat="1" applyFont="1" applyFill="1" applyBorder="1">
      <alignment horizontal="right" vertical="center" wrapText="1"/>
      <protection locked="0"/>
    </xf>
    <xf numFmtId="4" fontId="5" fillId="7" borderId="11" xfId="332" applyNumberFormat="1" applyFont="1" applyFill="1" applyBorder="1">
      <alignment horizontal="right" vertical="center" wrapText="1"/>
      <protection locked="0"/>
    </xf>
    <xf numFmtId="0" fontId="5" fillId="4" borderId="14" xfId="333" applyFont="1" applyFill="1" applyBorder="1">
      <alignment horizontal="right" vertical="center" wrapText="1"/>
      <protection locked="0"/>
    </xf>
    <xf numFmtId="3" fontId="5" fillId="0" borderId="11" xfId="334" applyNumberFormat="1" applyFont="1" applyBorder="1">
      <alignment horizontal="right" vertical="center" wrapText="1"/>
    </xf>
    <xf numFmtId="49" fontId="12" fillId="10" borderId="12" xfId="336" applyNumberFormat="1" applyFont="1" applyFill="1" applyBorder="1">
      <alignment horizontal="center" vertical="center"/>
    </xf>
    <xf numFmtId="0" fontId="25" fillId="10" borderId="16" xfId="337" applyFont="1" applyFill="1" applyBorder="1">
      <alignment vertical="center"/>
    </xf>
    <xf numFmtId="49" fontId="25" fillId="10" borderId="16" xfId="338" applyNumberFormat="1" applyFont="1" applyFill="1" applyBorder="1">
      <alignment vertical="center"/>
    </xf>
    <xf numFmtId="49" fontId="33" fillId="10" borderId="16" xfId="339" applyNumberFormat="1" applyFont="1" applyFill="1" applyBorder="1">
      <alignment vertical="center"/>
    </xf>
    <xf numFmtId="49" fontId="33" fillId="10" borderId="11" xfId="340" applyNumberFormat="1" applyFont="1" applyFill="1" applyBorder="1">
      <alignment vertical="center"/>
    </xf>
    <xf numFmtId="0" fontId="30" fillId="8" borderId="14" xfId="344" applyFont="1" applyFill="1" applyBorder="1">
      <alignment horizontal="center" vertical="center" wrapText="1"/>
    </xf>
    <xf numFmtId="49" fontId="9" fillId="7" borderId="14" xfId="345" applyNumberFormat="1" applyFont="1" applyFill="1" applyBorder="1">
      <alignment horizontal="left" vertical="center" wrapText="1"/>
      <protection locked="0"/>
    </xf>
    <xf numFmtId="3" fontId="9" fillId="7" borderId="14" xfId="346" applyNumberFormat="1" applyFont="1" applyFill="1" applyBorder="1">
      <alignment horizontal="right" vertical="center" wrapText="1"/>
      <protection locked="0"/>
    </xf>
    <xf numFmtId="0" fontId="23" fillId="0" borderId="0" xfId="347" applyFont="1">
      <alignment vertical="center" wrapText="1"/>
    </xf>
    <xf numFmtId="0" fontId="9" fillId="0" borderId="17" xfId="350" applyFont="1" applyBorder="1">
      <alignment horizontal="left" vertical="top" wrapText="1" indent="1"/>
    </xf>
    <xf numFmtId="0" fontId="10" fillId="8" borderId="0" xfId="351" applyFont="1" applyFill="1">
      <alignment horizontal="right" vertical="center"/>
    </xf>
    <xf numFmtId="0" fontId="10" fillId="8" borderId="0" xfId="352" applyFont="1" applyFill="1">
      <alignment horizontal="right" vertical="center" wrapText="1"/>
    </xf>
    <xf numFmtId="49" fontId="24" fillId="8" borderId="16" xfId="353" applyNumberFormat="1" applyFont="1" applyFill="1" applyBorder="1">
      <alignment horizontal="center" vertical="center" wrapText="1"/>
    </xf>
    <xf numFmtId="49" fontId="9" fillId="0" borderId="14" xfId="354" applyNumberFormat="1" applyFont="1" applyBorder="1">
      <alignment horizontal="left" vertical="center" wrapText="1"/>
    </xf>
    <xf numFmtId="0" fontId="30" fillId="8" borderId="20" xfId="355" applyFont="1" applyFill="1" applyBorder="1">
      <alignment vertical="top" wrapText="1"/>
    </xf>
    <xf numFmtId="14" fontId="9" fillId="10" borderId="16" xfId="356" applyNumberFormat="1" applyFont="1" applyFill="1" applyBorder="1">
      <alignment horizontal="center" vertical="center" wrapText="1"/>
    </xf>
    <xf numFmtId="14" fontId="27" fillId="10" borderId="16" xfId="357" applyNumberFormat="1" applyFont="1" applyFill="1" applyBorder="1">
      <alignment horizontal="center" vertical="center" wrapText="1"/>
    </xf>
    <xf numFmtId="49" fontId="17" fillId="10" borderId="11" xfId="358" applyNumberFormat="1" applyFont="1" applyFill="1" applyBorder="1">
      <alignment horizontal="left" vertical="center" wrapText="1"/>
    </xf>
    <xf numFmtId="0" fontId="30" fillId="8" borderId="0" xfId="360" applyFont="1" applyFill="1">
      <alignment vertical="top" wrapText="1"/>
    </xf>
    <xf numFmtId="0" fontId="23" fillId="8" borderId="21" xfId="361" applyFont="1" applyFill="1" applyBorder="1">
      <alignment horizontal="center" vertical="center" wrapText="1"/>
    </xf>
    <xf numFmtId="14" fontId="9" fillId="9" borderId="21" xfId="362" applyNumberFormat="1" applyFont="1" applyFill="1" applyBorder="1">
      <alignment horizontal="left" vertical="center" wrapText="1"/>
    </xf>
    <xf numFmtId="14" fontId="9" fillId="9" borderId="14" xfId="363" applyNumberFormat="1" applyFont="1" applyFill="1" applyBorder="1">
      <alignment horizontal="center" vertical="center" wrapText="1"/>
    </xf>
    <xf numFmtId="49" fontId="17" fillId="7" borderId="14" xfId="364" applyNumberFormat="1" applyFont="1" applyFill="1" applyBorder="1">
      <alignment horizontal="left" vertical="center" wrapText="1"/>
      <protection locked="0"/>
    </xf>
    <xf numFmtId="0" fontId="23" fillId="0" borderId="0" xfId="365" applyFont="1">
      <alignment horizontal="left" vertical="center" wrapText="1"/>
    </xf>
    <xf numFmtId="49" fontId="23" fillId="0" borderId="0" xfId="366" applyNumberFormat="1" applyFont="1">
      <alignment horizontal="left" vertical="center" wrapText="1"/>
    </xf>
    <xf numFmtId="49" fontId="12" fillId="10" borderId="16" xfId="367" applyNumberFormat="1" applyFont="1" applyFill="1" applyBorder="1">
      <alignment horizontal="center" vertical="center"/>
    </xf>
    <xf numFmtId="49" fontId="33" fillId="10" borderId="16" xfId="368" applyNumberFormat="1" applyFont="1" applyFill="1" applyBorder="1">
      <alignment horizontal="left" vertical="center" indent="1"/>
    </xf>
    <xf numFmtId="49" fontId="33" fillId="10" borderId="11" xfId="369" applyNumberFormat="1" applyFont="1" applyFill="1" applyBorder="1">
      <alignment horizontal="left" vertical="center" indent="1"/>
    </xf>
    <xf numFmtId="0" fontId="36" fillId="0" borderId="0" xfId="370" applyFont="1">
      <alignment vertical="top"/>
    </xf>
    <xf numFmtId="49" fontId="9" fillId="0" borderId="20" xfId="372" applyNumberFormat="1" applyFont="1" applyBorder="1">
      <alignment vertical="top"/>
    </xf>
    <xf numFmtId="0" fontId="9" fillId="8" borderId="14" xfId="373" applyFont="1" applyFill="1" applyBorder="1">
      <alignment horizontal="left" vertical="center" wrapText="1"/>
    </xf>
    <xf numFmtId="0" fontId="9" fillId="0" borderId="14" xfId="374" applyFont="1" applyBorder="1">
      <alignment vertical="center" wrapText="1"/>
    </xf>
    <xf numFmtId="0" fontId="9" fillId="0" borderId="14" xfId="375" applyFont="1" applyBorder="1">
      <alignment horizontal="left" vertical="center" wrapText="1" indent="6"/>
    </xf>
    <xf numFmtId="0" fontId="9" fillId="6" borderId="16" xfId="377" applyFont="1" applyFill="1" applyBorder="1">
      <alignment horizontal="left" vertical="center" wrapText="1"/>
    </xf>
    <xf numFmtId="0" fontId="36" fillId="0" borderId="14" xfId="379" applyFont="1" applyBorder="1">
      <alignment vertical="top" wrapText="1"/>
    </xf>
    <xf numFmtId="0" fontId="42" fillId="8" borderId="0" xfId="381" applyFont="1" applyFill="1">
      <alignment horizontal="center" vertical="center" wrapText="1"/>
    </xf>
    <xf numFmtId="0" fontId="9" fillId="0" borderId="20" xfId="382" applyFont="1" applyBorder="1">
      <alignment vertical="center" wrapText="1"/>
    </xf>
    <xf numFmtId="0" fontId="9" fillId="8" borderId="14" xfId="383" applyFont="1" applyFill="1" applyBorder="1">
      <alignment horizontal="left" vertical="center" wrapText="1" indent="1"/>
    </xf>
    <xf numFmtId="0" fontId="9" fillId="8" borderId="14" xfId="384" applyFont="1" applyFill="1" applyBorder="1">
      <alignment horizontal="left" vertical="center" wrapText="1" indent="2"/>
    </xf>
    <xf numFmtId="0" fontId="9" fillId="8" borderId="14" xfId="385" applyFont="1" applyFill="1" applyBorder="1">
      <alignment horizontal="left" vertical="center" wrapText="1" indent="3"/>
    </xf>
    <xf numFmtId="0" fontId="18" fillId="0" borderId="0" xfId="386" applyFont="1">
      <alignment horizontal="center" vertical="center"/>
    </xf>
    <xf numFmtId="0" fontId="23" fillId="0" borderId="20" xfId="387" applyFont="1" applyBorder="1">
      <alignment horizontal="center" vertical="center" wrapText="1"/>
    </xf>
    <xf numFmtId="0" fontId="9" fillId="8" borderId="14" xfId="388" applyFont="1" applyFill="1" applyBorder="1">
      <alignment horizontal="left" vertical="center" wrapText="1" indent="4"/>
    </xf>
    <xf numFmtId="0" fontId="23" fillId="0" borderId="20" xfId="392" applyFont="1" applyBorder="1">
      <alignment vertical="center" wrapText="1"/>
    </xf>
    <xf numFmtId="0" fontId="9" fillId="8" borderId="14" xfId="393" applyFont="1" applyFill="1" applyBorder="1">
      <alignment horizontal="left" vertical="center" wrapText="1" indent="5"/>
    </xf>
    <xf numFmtId="0" fontId="9" fillId="9" borderId="14" xfId="394" applyFont="1" applyFill="1" applyBorder="1">
      <alignment horizontal="left" vertical="center" wrapText="1" indent="6"/>
    </xf>
    <xf numFmtId="4" fontId="9" fillId="4" borderId="14" xfId="395" applyNumberFormat="1" applyFont="1" applyFill="1" applyBorder="1">
      <alignment horizontal="right" vertical="center" wrapText="1"/>
      <protection locked="0"/>
    </xf>
    <xf numFmtId="4" fontId="9" fillId="0" borderId="14" xfId="396" applyNumberFormat="1" applyFont="1" applyBorder="1">
      <alignment horizontal="right" vertical="center" wrapText="1"/>
    </xf>
    <xf numFmtId="170" fontId="9" fillId="4" borderId="14" xfId="397" applyNumberFormat="1" applyFont="1" applyFill="1" applyBorder="1">
      <alignment horizontal="right" vertical="center" wrapText="1"/>
      <protection locked="0"/>
    </xf>
    <xf numFmtId="168" fontId="5" fillId="7" borderId="14" xfId="398" applyNumberFormat="1" applyFont="1" applyFill="1" applyBorder="1">
      <alignment horizontal="center" vertical="center" wrapText="1"/>
      <protection locked="0"/>
    </xf>
    <xf numFmtId="4" fontId="23" fillId="0" borderId="14" xfId="400" applyNumberFormat="1" applyFont="1" applyBorder="1">
      <alignment horizontal="center" vertical="center" wrapText="1"/>
    </xf>
    <xf numFmtId="49" fontId="5" fillId="7" borderId="14" xfId="401" applyNumberFormat="1" applyFont="1" applyFill="1" applyBorder="1">
      <alignment horizontal="center" vertical="center" wrapText="1"/>
      <protection locked="0"/>
    </xf>
    <xf numFmtId="49" fontId="33" fillId="10" borderId="12" xfId="403" applyNumberFormat="1" applyFont="1" applyFill="1" applyBorder="1">
      <alignment horizontal="left" vertical="center"/>
    </xf>
    <xf numFmtId="49" fontId="25" fillId="10" borderId="16" xfId="404" applyNumberFormat="1" applyFont="1" applyFill="1" applyBorder="1">
      <alignment horizontal="left" vertical="center" indent="6"/>
    </xf>
    <xf numFmtId="49" fontId="9" fillId="10" borderId="11" xfId="405" applyNumberFormat="1" applyFont="1" applyFill="1" applyBorder="1">
      <alignment horizontal="center" vertical="center" wrapText="1"/>
    </xf>
    <xf numFmtId="49" fontId="25" fillId="10" borderId="16" xfId="407" applyNumberFormat="1" applyFont="1" applyFill="1" applyBorder="1">
      <alignment horizontal="left" vertical="center" indent="5"/>
    </xf>
    <xf numFmtId="49" fontId="5" fillId="10" borderId="16" xfId="408" applyNumberFormat="1" applyFont="1" applyFill="1" applyBorder="1">
      <alignment horizontal="center" vertical="center" wrapText="1"/>
    </xf>
    <xf numFmtId="49" fontId="5" fillId="10" borderId="11" xfId="409" applyNumberFormat="1" applyFont="1" applyFill="1" applyBorder="1">
      <alignment horizontal="center" vertical="center" wrapText="1"/>
    </xf>
    <xf numFmtId="49" fontId="25" fillId="10" borderId="16" xfId="410" applyNumberFormat="1" applyFont="1" applyFill="1" applyBorder="1">
      <alignment horizontal="left" vertical="center" indent="4"/>
    </xf>
    <xf numFmtId="49" fontId="43" fillId="0" borderId="17" xfId="411" applyNumberFormat="1" applyFont="1" applyBorder="1">
      <alignment horizontal="left" vertical="center"/>
    </xf>
    <xf numFmtId="49" fontId="23" fillId="0" borderId="17" xfId="412" applyNumberFormat="1" applyFont="1" applyBorder="1">
      <alignment horizontal="left" vertical="center" indent="3"/>
    </xf>
    <xf numFmtId="49" fontId="23" fillId="0" borderId="17" xfId="413" applyNumberFormat="1" applyFont="1" applyBorder="1">
      <alignment horizontal="center" vertical="center" wrapText="1"/>
    </xf>
    <xf numFmtId="49" fontId="23" fillId="0" borderId="0" xfId="414" applyNumberFormat="1" applyFont="1">
      <alignment horizontal="left" vertical="center" indent="2"/>
    </xf>
    <xf numFmtId="49" fontId="23" fillId="0" borderId="0" xfId="415" applyNumberFormat="1" applyFont="1">
      <alignment horizontal="left" vertical="center" indent="1"/>
    </xf>
    <xf numFmtId="4" fontId="18" fillId="0" borderId="14" xfId="416" applyNumberFormat="1" applyFont="1" applyBorder="1">
      <alignment horizontal="right" vertical="center" wrapText="1"/>
    </xf>
    <xf numFmtId="170" fontId="18" fillId="0" borderId="14" xfId="417" applyNumberFormat="1" applyFont="1" applyBorder="1">
      <alignment horizontal="right" vertical="center" wrapText="1"/>
    </xf>
    <xf numFmtId="49" fontId="18" fillId="0" borderId="14" xfId="420" applyNumberFormat="1" applyFont="1" applyBorder="1">
      <alignment vertical="center" wrapText="1"/>
    </xf>
    <xf numFmtId="0" fontId="44" fillId="8" borderId="0" xfId="421" applyFont="1" applyFill="1">
      <alignment vertical="center" wrapText="1"/>
    </xf>
    <xf numFmtId="0" fontId="9" fillId="8" borderId="0" xfId="422" applyFont="1" applyFill="1">
      <alignment horizontal="left" vertical="center" wrapText="1"/>
    </xf>
    <xf numFmtId="0" fontId="12" fillId="8" borderId="0" xfId="423" applyFont="1" applyFill="1">
      <alignment horizontal="center" vertical="center" wrapText="1"/>
    </xf>
    <xf numFmtId="0" fontId="5" fillId="8" borderId="14" xfId="424" applyFont="1" applyFill="1" applyBorder="1">
      <alignment horizontal="right" vertical="center" wrapText="1" indent="1"/>
    </xf>
    <xf numFmtId="0" fontId="5" fillId="0" borderId="16" xfId="425" applyFont="1" applyBorder="1">
      <alignment vertical="center"/>
    </xf>
    <xf numFmtId="0" fontId="9" fillId="6" borderId="14" xfId="426" applyFont="1" applyFill="1" applyBorder="1">
      <alignment horizontal="left" vertical="center" wrapText="1" indent="1"/>
    </xf>
    <xf numFmtId="0" fontId="9" fillId="8" borderId="36" xfId="428" applyFont="1" applyFill="1" applyBorder="1">
      <alignment vertical="center" wrapText="1"/>
    </xf>
    <xf numFmtId="0" fontId="30" fillId="0" borderId="36" xfId="429" applyFont="1" applyBorder="1">
      <alignment horizontal="center" vertical="center" wrapText="1"/>
    </xf>
    <xf numFmtId="0" fontId="9" fillId="0" borderId="23" xfId="430" applyFont="1" applyBorder="1">
      <alignment vertical="center" wrapText="1"/>
    </xf>
    <xf numFmtId="0" fontId="9" fillId="0" borderId="33" xfId="436" applyFont="1" applyBorder="1">
      <alignment vertical="center" wrapText="1"/>
    </xf>
    <xf numFmtId="0" fontId="9" fillId="0" borderId="21" xfId="440" applyFont="1" applyBorder="1">
      <alignment vertical="center" wrapText="1"/>
    </xf>
    <xf numFmtId="0" fontId="9" fillId="8" borderId="21" xfId="441" applyFont="1" applyFill="1" applyBorder="1">
      <alignment horizontal="center" vertical="center" wrapText="1"/>
    </xf>
    <xf numFmtId="0" fontId="45" fillId="8" borderId="0" xfId="443" applyFont="1" applyFill="1">
      <alignment vertical="center" wrapText="1"/>
    </xf>
    <xf numFmtId="0" fontId="46" fillId="8" borderId="0" xfId="444" applyFont="1" applyFill="1">
      <alignment vertical="center" wrapText="1"/>
    </xf>
    <xf numFmtId="49" fontId="41" fillId="8" borderId="17" xfId="445" applyNumberFormat="1" applyFont="1" applyFill="1" applyBorder="1">
      <alignment horizontal="left" vertical="center" wrapText="1"/>
    </xf>
    <xf numFmtId="49" fontId="41" fillId="8" borderId="17" xfId="446" applyNumberFormat="1" applyFont="1" applyFill="1" applyBorder="1">
      <alignment horizontal="center" vertical="center" wrapText="1"/>
    </xf>
    <xf numFmtId="0" fontId="23" fillId="8" borderId="17" xfId="447" applyFont="1" applyFill="1" applyBorder="1">
      <alignment horizontal="center" vertical="center" wrapText="1"/>
    </xf>
    <xf numFmtId="0" fontId="41" fillId="8" borderId="17" xfId="448" applyFont="1" applyFill="1" applyBorder="1">
      <alignment horizontal="center" vertical="center" wrapText="1"/>
    </xf>
    <xf numFmtId="0" fontId="18" fillId="0" borderId="0" xfId="449" applyFont="1">
      <alignment horizontal="left" vertical="center" indent="1"/>
    </xf>
    <xf numFmtId="4" fontId="9" fillId="0" borderId="23" xfId="451" applyNumberFormat="1" applyFont="1" applyBorder="1">
      <alignment horizontal="right" vertical="center" wrapText="1"/>
    </xf>
    <xf numFmtId="4" fontId="9" fillId="0" borderId="21" xfId="453" applyNumberFormat="1" applyFont="1" applyBorder="1">
      <alignment horizontal="right" vertical="center" wrapText="1"/>
    </xf>
    <xf numFmtId="0" fontId="9" fillId="0" borderId="0" xfId="456" applyFont="1">
      <alignment horizontal="center" vertical="center"/>
    </xf>
    <xf numFmtId="49" fontId="9" fillId="0" borderId="14" xfId="457" applyNumberFormat="1" applyFont="1" applyBorder="1">
      <alignment vertical="center" wrapText="1"/>
    </xf>
    <xf numFmtId="0" fontId="29" fillId="0" borderId="0" xfId="458" applyFont="1">
      <alignment horizontal="left" vertical="center" indent="1"/>
    </xf>
    <xf numFmtId="170" fontId="9" fillId="0" borderId="14" xfId="459" applyNumberFormat="1" applyFont="1" applyBorder="1">
      <alignment horizontal="right" vertical="center" wrapText="1"/>
    </xf>
    <xf numFmtId="0" fontId="23" fillId="0" borderId="14" xfId="462" applyFont="1" applyBorder="1">
      <alignment horizontal="left" vertical="center" wrapText="1" indent="4"/>
    </xf>
    <xf numFmtId="0" fontId="23" fillId="0" borderId="14" xfId="463" applyFont="1" applyBorder="1">
      <alignment horizontal="left" vertical="center" wrapText="1" indent="6"/>
    </xf>
    <xf numFmtId="0" fontId="23" fillId="0" borderId="16" xfId="465" applyFont="1" applyBorder="1">
      <alignment horizontal="left" vertical="center" wrapText="1"/>
    </xf>
    <xf numFmtId="0" fontId="23" fillId="0" borderId="14" xfId="467" applyFont="1" applyBorder="1">
      <alignment vertical="top" wrapText="1"/>
    </xf>
    <xf numFmtId="49" fontId="43" fillId="0" borderId="12" xfId="468" applyNumberFormat="1" applyFont="1" applyBorder="1">
      <alignment horizontal="left" vertical="center"/>
    </xf>
    <xf numFmtId="49" fontId="23" fillId="0" borderId="16" xfId="469" applyNumberFormat="1" applyFont="1" applyBorder="1">
      <alignment horizontal="left" vertical="center" indent="4"/>
    </xf>
    <xf numFmtId="49" fontId="23" fillId="0" borderId="16" xfId="470" applyNumberFormat="1" applyFont="1" applyBorder="1">
      <alignment horizontal="center" vertical="center" wrapText="1"/>
    </xf>
    <xf numFmtId="49" fontId="23" fillId="0" borderId="11" xfId="471" applyNumberFormat="1" applyFont="1" applyBorder="1">
      <alignment horizontal="center" vertical="center" wrapText="1"/>
    </xf>
    <xf numFmtId="0" fontId="23" fillId="0" borderId="0" xfId="472" applyFont="1">
      <alignment horizontal="center" vertical="center"/>
    </xf>
    <xf numFmtId="0" fontId="9" fillId="8" borderId="23" xfId="473" applyFont="1" applyFill="1" applyBorder="1">
      <alignment horizontal="left" vertical="center" wrapText="1"/>
    </xf>
    <xf numFmtId="0" fontId="9" fillId="8" borderId="23" xfId="474" applyFont="1" applyFill="1" applyBorder="1">
      <alignment horizontal="left" vertical="center" wrapText="1" indent="2"/>
    </xf>
    <xf numFmtId="0" fontId="9" fillId="0" borderId="23" xfId="475" applyFont="1" applyBorder="1">
      <alignment horizontal="left" vertical="center" wrapText="1" indent="6"/>
    </xf>
    <xf numFmtId="0" fontId="9" fillId="6" borderId="14" xfId="479" applyFont="1" applyFill="1" applyBorder="1">
      <alignment horizontal="left" vertical="center" wrapText="1"/>
    </xf>
    <xf numFmtId="0" fontId="36" fillId="0" borderId="11" xfId="480" applyFont="1" applyBorder="1">
      <alignment vertical="top" wrapText="1"/>
    </xf>
    <xf numFmtId="0" fontId="23" fillId="0" borderId="11" xfId="481" applyFont="1" applyBorder="1">
      <alignment vertical="top" wrapText="1"/>
    </xf>
    <xf numFmtId="0" fontId="9" fillId="9" borderId="14" xfId="482" applyFont="1" applyFill="1" applyBorder="1">
      <alignment horizontal="left" vertical="center" wrapText="1"/>
    </xf>
    <xf numFmtId="0" fontId="9" fillId="8" borderId="21" xfId="483" applyFont="1" applyFill="1" applyBorder="1">
      <alignment horizontal="left" vertical="center" wrapText="1"/>
    </xf>
    <xf numFmtId="0" fontId="9" fillId="9" borderId="21" xfId="484" applyFont="1" applyFill="1" applyBorder="1">
      <alignment horizontal="left" vertical="center" wrapText="1" indent="6"/>
    </xf>
    <xf numFmtId="0" fontId="9" fillId="0" borderId="21" xfId="485" applyFont="1" applyBorder="1">
      <alignment horizontal="left" vertical="center" wrapText="1" indent="6"/>
    </xf>
    <xf numFmtId="4" fontId="9" fillId="4" borderId="21" xfId="486" applyNumberFormat="1" applyFont="1" applyFill="1" applyBorder="1">
      <alignment horizontal="right" vertical="center" wrapText="1"/>
      <protection locked="0"/>
    </xf>
    <xf numFmtId="170" fontId="9" fillId="4" borderId="21" xfId="487" applyNumberFormat="1" applyFont="1" applyFill="1" applyBorder="1">
      <alignment horizontal="right" vertical="center" wrapText="1"/>
      <protection locked="0"/>
    </xf>
    <xf numFmtId="170" fontId="9" fillId="4" borderId="12" xfId="490" applyNumberFormat="1" applyFont="1" applyFill="1" applyBorder="1">
      <alignment horizontal="right" vertical="center" wrapText="1"/>
      <protection locked="0"/>
    </xf>
    <xf numFmtId="4" fontId="9" fillId="4" borderId="11" xfId="491" applyNumberFormat="1" applyFont="1" applyFill="1" applyBorder="1">
      <alignment horizontal="right" vertical="center" wrapText="1"/>
      <protection locked="0"/>
    </xf>
    <xf numFmtId="0" fontId="36" fillId="0" borderId="23" xfId="492" applyFont="1" applyBorder="1">
      <alignment vertical="top" wrapText="1"/>
    </xf>
    <xf numFmtId="0" fontId="9" fillId="4" borderId="14" xfId="493" applyFont="1" applyFill="1" applyBorder="1">
      <alignment horizontal="left" vertical="center" wrapText="1" indent="7"/>
      <protection locked="0"/>
    </xf>
    <xf numFmtId="4" fontId="23" fillId="0" borderId="12" xfId="494" applyNumberFormat="1" applyFont="1" applyBorder="1">
      <alignment horizontal="center" vertical="center" wrapText="1"/>
    </xf>
    <xf numFmtId="4" fontId="9" fillId="0" borderId="11" xfId="495" applyNumberFormat="1" applyFont="1" applyBorder="1">
      <alignment horizontal="right" vertical="center" wrapText="1"/>
    </xf>
    <xf numFmtId="0" fontId="9" fillId="10" borderId="16" xfId="496" applyFont="1" applyFill="1" applyBorder="1">
      <alignment horizontal="left" vertical="center" wrapText="1" indent="6"/>
    </xf>
    <xf numFmtId="4" fontId="9" fillId="10" borderId="16" xfId="497" applyNumberFormat="1" applyFont="1" applyFill="1" applyBorder="1">
      <alignment horizontal="right" vertical="center" wrapText="1"/>
    </xf>
    <xf numFmtId="4" fontId="23" fillId="10" borderId="16" xfId="498" applyNumberFormat="1" applyFont="1" applyFill="1" applyBorder="1">
      <alignment horizontal="center" vertical="center" wrapText="1"/>
    </xf>
    <xf numFmtId="4" fontId="9" fillId="10" borderId="11" xfId="499" applyNumberFormat="1" applyFont="1" applyFill="1" applyBorder="1">
      <alignment horizontal="right" vertical="center" wrapText="1"/>
    </xf>
    <xf numFmtId="49" fontId="9" fillId="10" borderId="36" xfId="500" applyNumberFormat="1" applyFont="1" applyFill="1" applyBorder="1">
      <alignment horizontal="center" vertical="center" wrapText="1"/>
    </xf>
    <xf numFmtId="0" fontId="5" fillId="0" borderId="33" xfId="503" applyFont="1" applyBorder="1">
      <alignment horizontal="center" vertical="center" wrapText="1"/>
    </xf>
    <xf numFmtId="0" fontId="29" fillId="0" borderId="0" xfId="504" applyFont="1">
      <alignment horizontal="center" vertical="center"/>
    </xf>
    <xf numFmtId="0" fontId="47" fillId="8" borderId="0" xfId="505" applyFont="1" applyFill="1">
      <alignment horizontal="center" vertical="center" wrapText="1"/>
    </xf>
    <xf numFmtId="0" fontId="23" fillId="0" borderId="14" xfId="506" applyFont="1" applyBorder="1">
      <alignment horizontal="left" vertical="center" wrapText="1" indent="5"/>
    </xf>
    <xf numFmtId="0" fontId="23" fillId="0" borderId="20" xfId="507" applyFont="1" applyBorder="1">
      <alignment horizontal="center" vertical="top" wrapText="1"/>
    </xf>
    <xf numFmtId="49" fontId="9" fillId="7" borderId="23" xfId="508" applyNumberFormat="1" applyFont="1" applyFill="1" applyBorder="1">
      <alignment horizontal="left" vertical="center" wrapText="1" indent="6"/>
      <protection locked="0"/>
    </xf>
    <xf numFmtId="0" fontId="9" fillId="0" borderId="14" xfId="510" applyFont="1" applyBorder="1">
      <alignment horizontal="left" vertical="center" wrapText="1" indent="4"/>
    </xf>
    <xf numFmtId="170" fontId="9" fillId="10" borderId="11" xfId="513" applyNumberFormat="1" applyFont="1" applyFill="1" applyBorder="1">
      <alignment horizontal="right" vertical="center" wrapText="1"/>
    </xf>
    <xf numFmtId="49" fontId="25" fillId="10" borderId="12" xfId="514" applyNumberFormat="1" applyFont="1" applyFill="1" applyBorder="1">
      <alignment horizontal="left" vertical="center"/>
    </xf>
    <xf numFmtId="170" fontId="9" fillId="10" borderId="16" xfId="515" applyNumberFormat="1" applyFont="1" applyFill="1" applyBorder="1">
      <alignment horizontal="right" vertical="center" wrapText="1"/>
    </xf>
    <xf numFmtId="4" fontId="9" fillId="0" borderId="33" xfId="516" applyNumberFormat="1" applyFont="1" applyBorder="1">
      <alignment horizontal="right" vertical="center" wrapText="1"/>
    </xf>
    <xf numFmtId="49" fontId="25" fillId="10" borderId="12" xfId="517" applyNumberFormat="1" applyFont="1" applyFill="1" applyBorder="1">
      <alignment horizontal="left" vertical="center" indent="1"/>
    </xf>
    <xf numFmtId="4" fontId="23" fillId="10" borderId="11" xfId="519" applyNumberFormat="1" applyFont="1" applyFill="1" applyBorder="1">
      <alignment horizontal="center" vertical="center" wrapText="1"/>
    </xf>
    <xf numFmtId="49" fontId="25" fillId="10" borderId="12" xfId="520" applyNumberFormat="1" applyFont="1" applyFill="1" applyBorder="1">
      <alignment vertical="center" wrapText="1"/>
    </xf>
    <xf numFmtId="49" fontId="25" fillId="10" borderId="16" xfId="521" applyNumberFormat="1" applyFont="1" applyFill="1" applyBorder="1">
      <alignment vertical="center" wrapText="1"/>
    </xf>
    <xf numFmtId="49" fontId="23" fillId="0" borderId="20" xfId="522" applyNumberFormat="1" applyFont="1" applyBorder="1">
      <alignment vertical="top"/>
    </xf>
    <xf numFmtId="49" fontId="23" fillId="0" borderId="0" xfId="523" applyNumberFormat="1" applyFont="1">
      <alignment horizontal="center" vertical="center" wrapText="1"/>
    </xf>
    <xf numFmtId="0" fontId="23" fillId="0" borderId="20" xfId="524" applyFont="1" applyBorder="1">
      <alignment horizontal="left" vertical="center" wrapText="1" indent="1"/>
    </xf>
    <xf numFmtId="4" fontId="23" fillId="0" borderId="14" xfId="525" applyNumberFormat="1" applyFont="1" applyBorder="1">
      <alignment horizontal="right" vertical="center" wrapText="1"/>
    </xf>
    <xf numFmtId="170" fontId="23" fillId="0" borderId="14" xfId="526" applyNumberFormat="1" applyFont="1" applyBorder="1">
      <alignment horizontal="right" vertical="center" wrapText="1"/>
    </xf>
    <xf numFmtId="168" fontId="23" fillId="0" borderId="14" xfId="527" applyNumberFormat="1" applyFont="1" applyBorder="1">
      <alignment horizontal="center" vertical="center" wrapText="1"/>
    </xf>
    <xf numFmtId="49" fontId="23" fillId="0" borderId="14" xfId="528" applyNumberFormat="1" applyFont="1" applyBorder="1">
      <alignment horizontal="center" vertical="center" wrapText="1"/>
    </xf>
    <xf numFmtId="0" fontId="18" fillId="0" borderId="0" xfId="529" applyFont="1">
      <alignment horizontal="left" vertical="center"/>
    </xf>
    <xf numFmtId="0" fontId="48" fillId="8" borderId="0" xfId="530" applyFont="1" applyFill="1">
      <alignment vertical="center" wrapText="1"/>
    </xf>
    <xf numFmtId="0" fontId="9" fillId="7" borderId="14" xfId="538" applyFont="1" applyFill="1" applyBorder="1">
      <alignment horizontal="center" vertical="center" wrapText="1"/>
      <protection locked="0"/>
    </xf>
    <xf numFmtId="0" fontId="9" fillId="0" borderId="14" xfId="543" applyFont="1" applyBorder="1">
      <alignment horizontal="left" vertical="center" wrapText="1" indent="1"/>
    </xf>
    <xf numFmtId="49" fontId="9" fillId="10" borderId="12" xfId="544" applyNumberFormat="1" applyFont="1" applyFill="1" applyBorder="1">
      <alignment horizontal="center" vertical="center" wrapText="1"/>
    </xf>
    <xf numFmtId="49" fontId="29" fillId="0" borderId="20" xfId="545" applyNumberFormat="1" applyFont="1" applyBorder="1">
      <alignment vertical="top"/>
    </xf>
    <xf numFmtId="49" fontId="9" fillId="4" borderId="12" xfId="549" applyNumberFormat="1" applyFont="1" applyFill="1" applyBorder="1">
      <alignment horizontal="left" vertical="center" wrapText="1"/>
      <protection locked="0"/>
    </xf>
    <xf numFmtId="49" fontId="9" fillId="4" borderId="14" xfId="552" applyNumberFormat="1" applyFont="1" applyFill="1" applyBorder="1">
      <alignment horizontal="left" vertical="center" wrapText="1" indent="6"/>
      <protection locked="0"/>
    </xf>
    <xf numFmtId="4" fontId="9" fillId="0" borderId="24" xfId="553" applyNumberFormat="1" applyFont="1" applyBorder="1">
      <alignment horizontal="right" vertical="center" wrapText="1"/>
    </xf>
    <xf numFmtId="4" fontId="9" fillId="0" borderId="26" xfId="555" applyNumberFormat="1" applyFont="1" applyBorder="1">
      <alignment horizontal="right" vertical="center" wrapText="1"/>
    </xf>
    <xf numFmtId="49" fontId="5" fillId="10" borderId="25" xfId="556" applyNumberFormat="1" applyFont="1" applyFill="1" applyBorder="1">
      <alignment horizontal="center" vertical="center" wrapText="1"/>
    </xf>
    <xf numFmtId="49" fontId="25" fillId="10" borderId="16" xfId="557" applyNumberFormat="1" applyFont="1" applyFill="1" applyBorder="1">
      <alignment horizontal="left" vertical="center" indent="3"/>
    </xf>
    <xf numFmtId="49" fontId="9" fillId="4" borderId="23" xfId="558" applyNumberFormat="1" applyFont="1" applyFill="1" applyBorder="1">
      <alignment horizontal="left" vertical="center" wrapText="1" indent="6"/>
      <protection locked="0"/>
    </xf>
    <xf numFmtId="4" fontId="9" fillId="7" borderId="14" xfId="559" applyNumberFormat="1" applyFont="1" applyFill="1" applyBorder="1">
      <alignment horizontal="left" vertical="center" wrapText="1" indent="1"/>
      <protection locked="0"/>
    </xf>
    <xf numFmtId="0" fontId="9" fillId="0" borderId="0" xfId="560" applyFont="1">
      <alignment horizontal="left" vertical="center"/>
    </xf>
    <xf numFmtId="0" fontId="9" fillId="8" borderId="25" xfId="562" applyFont="1" applyFill="1" applyBorder="1">
      <alignment horizontal="center" vertical="center" wrapText="1"/>
    </xf>
    <xf numFmtId="0" fontId="49" fillId="8" borderId="0" xfId="563" applyFont="1" applyFill="1">
      <alignment horizontal="center" vertical="center" wrapText="1"/>
    </xf>
    <xf numFmtId="0" fontId="23" fillId="8" borderId="14" xfId="564" applyFont="1" applyFill="1" applyBorder="1">
      <alignment horizontal="left" vertical="center" wrapText="1" indent="3"/>
    </xf>
    <xf numFmtId="49" fontId="25" fillId="10" borderId="36" xfId="570" applyNumberFormat="1" applyFont="1" applyFill="1" applyBorder="1">
      <alignment horizontal="left" vertical="center"/>
    </xf>
    <xf numFmtId="0" fontId="9" fillId="0" borderId="14" xfId="577" applyFont="1" applyBorder="1">
      <alignment horizontal="left" vertical="center" wrapText="1" indent="3"/>
    </xf>
    <xf numFmtId="0" fontId="9" fillId="0" borderId="11" xfId="580" applyFont="1" applyBorder="1">
      <alignment vertical="top" wrapText="1"/>
    </xf>
    <xf numFmtId="171" fontId="9" fillId="4" borderId="14" xfId="581" applyNumberFormat="1" applyFont="1" applyFill="1" applyBorder="1">
      <alignment horizontal="right" vertical="center" wrapText="1"/>
      <protection locked="0"/>
    </xf>
    <xf numFmtId="0" fontId="32" fillId="0" borderId="0" xfId="583" applyFont="1">
      <alignment vertical="center" wrapText="1"/>
    </xf>
    <xf numFmtId="0" fontId="43" fillId="8" borderId="0" xfId="584" applyFont="1" applyFill="1">
      <alignment horizontal="right" vertical="center"/>
    </xf>
    <xf numFmtId="0" fontId="9" fillId="0" borderId="12" xfId="585" applyFont="1" applyBorder="1">
      <alignment vertical="center" wrapText="1"/>
    </xf>
    <xf numFmtId="0" fontId="9" fillId="0" borderId="16" xfId="586" applyFont="1" applyBorder="1">
      <alignment horizontal="right" vertical="center" wrapText="1" indent="1"/>
    </xf>
    <xf numFmtId="0" fontId="9" fillId="0" borderId="11" xfId="587" applyFont="1" applyBorder="1">
      <alignment horizontal="right" vertical="center" wrapText="1" indent="1"/>
    </xf>
    <xf numFmtId="0" fontId="9" fillId="6" borderId="12" xfId="588" applyFont="1" applyFill="1" applyBorder="1">
      <alignment horizontal="left" vertical="top" wrapText="1"/>
    </xf>
    <xf numFmtId="4" fontId="9" fillId="7" borderId="14" xfId="593" applyNumberFormat="1" applyFont="1" applyFill="1" applyBorder="1">
      <alignment horizontal="right" vertical="center" wrapText="1"/>
      <protection locked="0"/>
    </xf>
    <xf numFmtId="0" fontId="9" fillId="0" borderId="14" xfId="594" applyFont="1" applyBorder="1">
      <alignment vertical="top" wrapText="1"/>
    </xf>
    <xf numFmtId="4" fontId="9" fillId="6" borderId="14" xfId="595" applyNumberFormat="1" applyFont="1" applyFill="1" applyBorder="1">
      <alignment horizontal="right" vertical="center" wrapText="1"/>
    </xf>
    <xf numFmtId="0" fontId="24" fillId="0" borderId="0" xfId="606" applyFont="1">
      <alignment horizontal="center" vertical="center" wrapText="1"/>
    </xf>
    <xf numFmtId="0" fontId="18" fillId="10" borderId="11" xfId="610" applyFont="1" applyFill="1" applyBorder="1">
      <alignment vertical="center" wrapText="1"/>
    </xf>
    <xf numFmtId="0" fontId="9" fillId="0" borderId="23" xfId="611" applyFont="1" applyBorder="1">
      <alignment vertical="top" wrapText="1"/>
    </xf>
    <xf numFmtId="49" fontId="14" fillId="3" borderId="0" xfId="613" applyNumberFormat="1" applyFont="1" applyFill="1">
      <alignment horizontal="center" vertical="center" wrapText="1"/>
    </xf>
    <xf numFmtId="171" fontId="9" fillId="7" borderId="14" xfId="614" applyNumberFormat="1" applyFont="1" applyFill="1" applyBorder="1">
      <alignment horizontal="right" vertical="center" wrapText="1"/>
      <protection locked="0"/>
    </xf>
    <xf numFmtId="4" fontId="9" fillId="6" borderId="23" xfId="616" applyNumberFormat="1" applyFont="1" applyFill="1" applyBorder="1">
      <alignment horizontal="right" vertical="center" wrapText="1"/>
    </xf>
    <xf numFmtId="0" fontId="23" fillId="0" borderId="14" xfId="618" applyFont="1" applyBorder="1">
      <alignment horizontal="left" vertical="center" wrapText="1" indent="3"/>
    </xf>
    <xf numFmtId="49" fontId="23" fillId="0" borderId="14" xfId="619" applyNumberFormat="1" applyFont="1" applyBorder="1">
      <alignment vertical="center" wrapText="1"/>
    </xf>
    <xf numFmtId="0" fontId="23" fillId="0" borderId="23" xfId="620" applyFont="1" applyBorder="1">
      <alignment vertical="top" wrapText="1"/>
    </xf>
    <xf numFmtId="4" fontId="9" fillId="7" borderId="21" xfId="629" applyNumberFormat="1" applyFont="1" applyFill="1" applyBorder="1">
      <alignment horizontal="right" vertical="center" wrapText="1"/>
      <protection locked="0"/>
    </xf>
    <xf numFmtId="0" fontId="9" fillId="0" borderId="21" xfId="634" applyFont="1" applyBorder="1">
      <alignment vertical="top" wrapText="1"/>
    </xf>
    <xf numFmtId="0" fontId="9" fillId="10" borderId="16" xfId="639" applyFont="1" applyFill="1" applyBorder="1">
      <alignment vertical="center" wrapText="1"/>
    </xf>
    <xf numFmtId="49" fontId="9" fillId="10" borderId="12" xfId="640" applyNumberFormat="1" applyFont="1" applyFill="1" applyBorder="1">
      <alignment vertical="center" wrapText="1"/>
    </xf>
    <xf numFmtId="49" fontId="17" fillId="4" borderId="14" xfId="642" applyNumberFormat="1" applyFont="1" applyFill="1" applyBorder="1">
      <alignment horizontal="left" vertical="center" wrapText="1"/>
      <protection locked="0"/>
    </xf>
    <xf numFmtId="0" fontId="9" fillId="0" borderId="17" xfId="643" applyFont="1" applyBorder="1">
      <alignment vertical="center" wrapText="1"/>
    </xf>
    <xf numFmtId="0" fontId="9" fillId="0" borderId="36" xfId="644" applyFont="1" applyBorder="1">
      <alignment vertical="center" wrapText="1"/>
    </xf>
    <xf numFmtId="0" fontId="51" fillId="8" borderId="0" xfId="645" applyFont="1" applyFill="1">
      <alignment horizontal="right" vertical="center"/>
    </xf>
    <xf numFmtId="0" fontId="5" fillId="0" borderId="0" xfId="646" applyFont="1">
      <alignment vertical="top"/>
    </xf>
    <xf numFmtId="0" fontId="9" fillId="0" borderId="11" xfId="651" applyFont="1" applyBorder="1">
      <alignment horizontal="left" vertical="center" wrapText="1" indent="1"/>
    </xf>
    <xf numFmtId="49" fontId="23" fillId="0" borderId="19" xfId="652" applyNumberFormat="1" applyFont="1" applyBorder="1">
      <alignment vertical="top"/>
    </xf>
    <xf numFmtId="0" fontId="28" fillId="0" borderId="0" xfId="653" applyFont="1">
      <alignment vertical="top"/>
    </xf>
    <xf numFmtId="0" fontId="52" fillId="0" borderId="0" xfId="654" applyFont="1">
      <alignment vertical="top"/>
    </xf>
    <xf numFmtId="0" fontId="9" fillId="0" borderId="21" xfId="656" applyFont="1" applyBorder="1">
      <alignment horizontal="left" vertical="center" wrapText="1"/>
    </xf>
    <xf numFmtId="2" fontId="9" fillId="0" borderId="21" xfId="657" applyNumberFormat="1" applyFont="1" applyBorder="1">
      <alignment horizontal="center" vertical="center" wrapText="1"/>
    </xf>
    <xf numFmtId="0" fontId="23" fillId="0" borderId="19" xfId="658" applyFont="1" applyBorder="1">
      <alignment vertical="center" wrapText="1"/>
    </xf>
    <xf numFmtId="49" fontId="9" fillId="0" borderId="33" xfId="660" applyNumberFormat="1" applyFont="1" applyBorder="1">
      <alignment horizontal="center" vertical="center" wrapText="1"/>
    </xf>
    <xf numFmtId="0" fontId="25" fillId="0" borderId="14" xfId="661" applyFont="1" applyBorder="1">
      <alignment horizontal="left" vertical="center" indent="1"/>
    </xf>
    <xf numFmtId="0" fontId="23" fillId="0" borderId="21" xfId="662" applyFont="1" applyBorder="1">
      <alignment vertical="center" wrapText="1"/>
    </xf>
    <xf numFmtId="2" fontId="23" fillId="0" borderId="21" xfId="663" applyNumberFormat="1" applyFont="1" applyBorder="1">
      <alignment horizontal="center" vertical="center" wrapText="1"/>
    </xf>
    <xf numFmtId="49" fontId="23" fillId="0" borderId="12" xfId="665" applyNumberFormat="1" applyFont="1" applyBorder="1">
      <alignment horizontal="left" vertical="center"/>
    </xf>
    <xf numFmtId="49" fontId="23" fillId="0" borderId="16" xfId="666" applyNumberFormat="1" applyFont="1" applyBorder="1">
      <alignment horizontal="left" vertical="center" indent="1"/>
    </xf>
    <xf numFmtId="49" fontId="23" fillId="0" borderId="16" xfId="667" applyNumberFormat="1" applyFont="1" applyBorder="1">
      <alignment horizontal="left" vertical="center"/>
    </xf>
    <xf numFmtId="49" fontId="23" fillId="0" borderId="11" xfId="668" applyNumberFormat="1" applyFont="1" applyBorder="1">
      <alignment horizontal="left" vertical="center" indent="1"/>
    </xf>
    <xf numFmtId="0" fontId="23" fillId="0" borderId="14" xfId="669" applyFont="1" applyBorder="1">
      <alignment horizontal="left" vertical="center" indent="1"/>
    </xf>
    <xf numFmtId="49" fontId="25" fillId="0" borderId="17" xfId="670" applyNumberFormat="1" applyFont="1" applyBorder="1">
      <alignment horizontal="right" vertical="center"/>
    </xf>
    <xf numFmtId="0" fontId="23" fillId="0" borderId="12" xfId="671" applyFont="1" applyBorder="1">
      <alignment vertical="center" wrapText="1"/>
    </xf>
    <xf numFmtId="0" fontId="23" fillId="0" borderId="12" xfId="674" applyFont="1" applyBorder="1">
      <alignment horizontal="left" vertical="top" wrapText="1"/>
    </xf>
    <xf numFmtId="49" fontId="9" fillId="0" borderId="37" xfId="675" applyNumberFormat="1" applyFont="1" applyBorder="1">
      <alignment horizontal="center" vertical="center" wrapText="1"/>
    </xf>
    <xf numFmtId="0" fontId="53" fillId="0" borderId="0" xfId="676" applyFont="1">
      <alignment vertical="center" wrapText="1"/>
    </xf>
    <xf numFmtId="49" fontId="9" fillId="0" borderId="38" xfId="677" applyNumberFormat="1" applyFont="1" applyBorder="1">
      <alignment horizontal="center" vertical="center" wrapText="1"/>
    </xf>
    <xf numFmtId="0" fontId="9" fillId="0" borderId="14" xfId="678" applyFont="1" applyBorder="1">
      <alignment horizontal="left" vertical="center" wrapText="1" indent="2"/>
    </xf>
    <xf numFmtId="49" fontId="9" fillId="0" borderId="39" xfId="679" applyNumberFormat="1" applyFont="1" applyBorder="1">
      <alignment horizontal="center" vertical="center" wrapText="1"/>
    </xf>
    <xf numFmtId="4" fontId="9" fillId="7" borderId="23" xfId="680" applyNumberFormat="1" applyFont="1" applyFill="1" applyBorder="1">
      <alignment horizontal="right" vertical="center" wrapText="1"/>
      <protection locked="0"/>
    </xf>
    <xf numFmtId="49" fontId="25" fillId="10" borderId="17" xfId="681" applyNumberFormat="1" applyFont="1" applyFill="1" applyBorder="1">
      <alignment horizontal="left" vertical="center" indent="2"/>
    </xf>
    <xf numFmtId="49" fontId="5" fillId="0" borderId="14" xfId="682" applyNumberFormat="1" applyFont="1" applyBorder="1">
      <alignment horizontal="left" vertical="center" wrapText="1" indent="2"/>
    </xf>
    <xf numFmtId="49" fontId="9" fillId="0" borderId="40" xfId="683" applyNumberFormat="1" applyFont="1" applyBorder="1">
      <alignment horizontal="center" vertical="center" wrapText="1"/>
    </xf>
    <xf numFmtId="49" fontId="5" fillId="0" borderId="14" xfId="684" applyNumberFormat="1" applyFont="1" applyBorder="1">
      <alignment vertical="center" wrapText="1"/>
    </xf>
    <xf numFmtId="0" fontId="9" fillId="0" borderId="0" xfId="685" applyFont="1">
      <alignment horizontal="right" vertical="top" wrapText="1"/>
    </xf>
    <xf numFmtId="0" fontId="9" fillId="0" borderId="0" xfId="686" applyFont="1">
      <alignment horizontal="left" vertical="top" wrapText="1"/>
    </xf>
    <xf numFmtId="0" fontId="23" fillId="0" borderId="36" xfId="687" applyFont="1" applyBorder="1">
      <alignment vertical="center" wrapText="1"/>
    </xf>
    <xf numFmtId="49" fontId="17" fillId="4" borderId="12" xfId="690" applyNumberFormat="1" applyFont="1" applyFill="1" applyBorder="1">
      <alignment horizontal="left" vertical="center" wrapText="1"/>
      <protection locked="0"/>
    </xf>
    <xf numFmtId="0" fontId="54" fillId="0" borderId="19" xfId="691" applyFont="1" applyBorder="1">
      <alignment vertical="center" wrapText="1"/>
    </xf>
    <xf numFmtId="3" fontId="9" fillId="4" borderId="12" xfId="692" applyNumberFormat="1" applyFont="1" applyFill="1" applyBorder="1">
      <alignment horizontal="right" vertical="center" wrapText="1"/>
      <protection locked="0"/>
    </xf>
    <xf numFmtId="4" fontId="9" fillId="4" borderId="12" xfId="693" applyNumberFormat="1" applyFont="1" applyFill="1" applyBorder="1">
      <alignment horizontal="right" vertical="center" wrapText="1"/>
      <protection locked="0"/>
    </xf>
    <xf numFmtId="49" fontId="50" fillId="4" borderId="12" xfId="694" applyNumberFormat="1" applyFont="1" applyFill="1" applyBorder="1">
      <alignment horizontal="left" vertical="center" wrapText="1"/>
      <protection locked="0"/>
    </xf>
    <xf numFmtId="3" fontId="36" fillId="4" borderId="14" xfId="695" applyNumberFormat="1" applyFont="1" applyFill="1" applyBorder="1">
      <alignment horizontal="right" vertical="center"/>
      <protection locked="0"/>
    </xf>
    <xf numFmtId="0" fontId="9" fillId="0" borderId="0" xfId="696" applyFont="1">
      <alignment vertical="top" wrapText="1"/>
    </xf>
    <xf numFmtId="0" fontId="9" fillId="0" borderId="0" xfId="697" applyFont="1">
      <alignment vertical="top"/>
    </xf>
    <xf numFmtId="49" fontId="17" fillId="0" borderId="14" xfId="698" applyNumberFormat="1" applyFont="1" applyBorder="1">
      <alignment horizontal="left" vertical="center" wrapText="1"/>
    </xf>
    <xf numFmtId="49" fontId="9" fillId="0" borderId="41" xfId="699" applyNumberFormat="1" applyFont="1" applyBorder="1">
      <alignment horizontal="center" vertical="center" wrapText="1"/>
    </xf>
    <xf numFmtId="0" fontId="9" fillId="0" borderId="41" xfId="700" applyFont="1" applyBorder="1">
      <alignment horizontal="left" vertical="center" wrapText="1"/>
    </xf>
    <xf numFmtId="4" fontId="9" fillId="0" borderId="42" xfId="701" applyNumberFormat="1" applyFont="1" applyBorder="1">
      <alignment horizontal="center" vertical="center" wrapText="1"/>
    </xf>
    <xf numFmtId="49" fontId="17" fillId="0" borderId="26" xfId="702" applyNumberFormat="1" applyFont="1" applyBorder="1">
      <alignment horizontal="left" vertical="center" wrapText="1"/>
    </xf>
    <xf numFmtId="49" fontId="9" fillId="0" borderId="43" xfId="703" applyNumberFormat="1" applyFont="1" applyBorder="1">
      <alignment horizontal="center" vertical="center" wrapText="1"/>
    </xf>
    <xf numFmtId="0" fontId="9" fillId="0" borderId="44" xfId="704" applyFont="1" applyBorder="1">
      <alignment horizontal="left" vertical="center" wrapText="1" indent="1"/>
    </xf>
    <xf numFmtId="4" fontId="9" fillId="7" borderId="43" xfId="705" applyNumberFormat="1" applyFont="1" applyFill="1" applyBorder="1">
      <alignment horizontal="right" vertical="center" wrapText="1"/>
      <protection locked="0"/>
    </xf>
    <xf numFmtId="49" fontId="17" fillId="0" borderId="12" xfId="706" applyNumberFormat="1" applyFont="1" applyBorder="1">
      <alignment horizontal="left" vertical="center" wrapText="1"/>
    </xf>
    <xf numFmtId="4" fontId="9" fillId="0" borderId="23" xfId="707" applyNumberFormat="1" applyFont="1" applyBorder="1">
      <alignment horizontal="center" vertical="center" wrapText="1"/>
    </xf>
    <xf numFmtId="4" fontId="9" fillId="7" borderId="45" xfId="708" applyNumberFormat="1" applyFont="1" applyFill="1" applyBorder="1">
      <alignment horizontal="right" vertical="center" wrapText="1"/>
      <protection locked="0"/>
    </xf>
    <xf numFmtId="0" fontId="9" fillId="0" borderId="44" xfId="709" applyFont="1" applyBorder="1">
      <alignment horizontal="left" vertical="center" wrapText="1"/>
    </xf>
    <xf numFmtId="49" fontId="17" fillId="0" borderId="16" xfId="710" applyNumberFormat="1" applyFont="1" applyBorder="1">
      <alignment horizontal="left" vertical="center" wrapText="1"/>
    </xf>
    <xf numFmtId="0" fontId="9" fillId="0" borderId="43" xfId="711" applyFont="1" applyBorder="1">
      <alignment horizontal="left" vertical="center" wrapText="1" indent="1"/>
    </xf>
    <xf numFmtId="4" fontId="9" fillId="0" borderId="41" xfId="712" applyNumberFormat="1" applyFont="1" applyBorder="1">
      <alignment horizontal="center" vertical="center" wrapText="1"/>
    </xf>
    <xf numFmtId="0" fontId="9" fillId="0" borderId="43" xfId="713" applyFont="1" applyBorder="1">
      <alignment horizontal="left" vertical="center" wrapText="1"/>
    </xf>
    <xf numFmtId="0" fontId="9" fillId="0" borderId="43" xfId="714" applyFont="1" applyBorder="1">
      <alignment horizontal="left" vertical="center" wrapText="1" indent="2"/>
    </xf>
    <xf numFmtId="4" fontId="9" fillId="0" borderId="43" xfId="715" applyNumberFormat="1" applyFont="1" applyBorder="1">
      <alignment horizontal="center" vertical="center" wrapText="1"/>
    </xf>
    <xf numFmtId="49" fontId="9" fillId="0" borderId="46" xfId="716" applyNumberFormat="1" applyFont="1" applyBorder="1">
      <alignment horizontal="center" vertical="center" wrapText="1"/>
    </xf>
    <xf numFmtId="0" fontId="9" fillId="0" borderId="45" xfId="717" applyFont="1" applyBorder="1">
      <alignment horizontal="left" vertical="center" wrapText="1"/>
    </xf>
    <xf numFmtId="4" fontId="9" fillId="0" borderId="45" xfId="718" applyNumberFormat="1" applyFont="1" applyBorder="1">
      <alignment horizontal="center" vertical="center" wrapText="1"/>
    </xf>
    <xf numFmtId="49" fontId="17" fillId="0" borderId="24" xfId="719" applyNumberFormat="1" applyFont="1" applyBorder="1">
      <alignment horizontal="left" vertical="center" wrapText="1"/>
    </xf>
    <xf numFmtId="49" fontId="9" fillId="0" borderId="44" xfId="720" applyNumberFormat="1" applyFont="1" applyBorder="1">
      <alignment horizontal="center" vertical="center" wrapText="1"/>
    </xf>
    <xf numFmtId="4" fontId="9" fillId="7" borderId="12" xfId="721" applyNumberFormat="1" applyFont="1" applyFill="1" applyBorder="1">
      <alignment horizontal="right" vertical="center" wrapText="1"/>
      <protection locked="0"/>
    </xf>
    <xf numFmtId="4" fontId="9" fillId="7" borderId="44" xfId="722" applyNumberFormat="1" applyFont="1" applyFill="1" applyBorder="1">
      <alignment horizontal="right" vertical="center" wrapText="1"/>
      <protection locked="0"/>
    </xf>
    <xf numFmtId="4" fontId="9" fillId="0" borderId="44" xfId="723" applyNumberFormat="1" applyFont="1" applyBorder="1">
      <alignment horizontal="center" vertical="center" wrapText="1"/>
    </xf>
    <xf numFmtId="4" fontId="9" fillId="7" borderId="46" xfId="724" applyNumberFormat="1" applyFont="1" applyFill="1" applyBorder="1">
      <alignment horizontal="right" vertical="center" wrapText="1"/>
      <protection locked="0"/>
    </xf>
    <xf numFmtId="49" fontId="17" fillId="7" borderId="12" xfId="725" applyNumberFormat="1" applyFont="1" applyFill="1" applyBorder="1">
      <alignment horizontal="left" vertical="center" wrapText="1"/>
      <protection locked="0"/>
    </xf>
    <xf numFmtId="0" fontId="24" fillId="0" borderId="20" xfId="726" applyFont="1" applyBorder="1">
      <alignment horizontal="center" vertical="center" wrapText="1"/>
    </xf>
    <xf numFmtId="0" fontId="5" fillId="0" borderId="12" xfId="727" applyFont="1" applyBorder="1">
      <alignment horizontal="center" vertical="center"/>
    </xf>
    <xf numFmtId="168" fontId="5" fillId="4" borderId="14" xfId="728" applyNumberFormat="1" applyFont="1" applyFill="1" applyBorder="1">
      <alignment horizontal="left" vertical="center" wrapText="1" indent="1"/>
      <protection locked="0"/>
    </xf>
    <xf numFmtId="0" fontId="9" fillId="6" borderId="12" xfId="729" applyFont="1" applyFill="1" applyBorder="1">
      <alignment horizontal="left" vertical="top" wrapText="1" indent="1"/>
    </xf>
    <xf numFmtId="0" fontId="9" fillId="0" borderId="0" xfId="731" applyFont="1">
      <alignment vertical="center" wrapText="1"/>
    </xf>
    <xf numFmtId="49" fontId="5" fillId="0" borderId="12" xfId="732" applyNumberFormat="1" applyFont="1" applyBorder="1">
      <alignment horizontal="center" vertical="center"/>
    </xf>
    <xf numFmtId="0" fontId="9" fillId="10" borderId="12" xfId="733" applyFont="1" applyFill="1" applyBorder="1">
      <alignment vertical="center" wrapText="1"/>
    </xf>
    <xf numFmtId="0" fontId="9" fillId="10" borderId="17" xfId="734" applyFont="1" applyFill="1" applyBorder="1">
      <alignment vertical="center" wrapText="1"/>
    </xf>
    <xf numFmtId="0" fontId="9" fillId="0" borderId="11" xfId="735" applyFont="1" applyBorder="1">
      <alignment vertical="center" wrapText="1"/>
    </xf>
    <xf numFmtId="0" fontId="9" fillId="10" borderId="36" xfId="736" applyFont="1" applyFill="1" applyBorder="1">
      <alignment vertical="center" wrapText="1"/>
    </xf>
    <xf numFmtId="0" fontId="5" fillId="0" borderId="14" xfId="738" applyFont="1" applyBorder="1">
      <alignment horizontal="left" vertical="center" wrapText="1" indent="1"/>
    </xf>
    <xf numFmtId="0" fontId="9" fillId="0" borderId="20" xfId="752" applyFont="1" applyBorder="1">
      <alignment vertical="top" wrapText="1"/>
    </xf>
    <xf numFmtId="49" fontId="9" fillId="7" borderId="23" xfId="757" applyNumberFormat="1" applyFont="1" applyFill="1" applyBorder="1">
      <alignment horizontal="left" vertical="center" wrapText="1" indent="1"/>
      <protection locked="0"/>
    </xf>
    <xf numFmtId="0" fontId="55" fillId="0" borderId="47" xfId="767" applyFont="1" applyBorder="1">
      <alignment horizontal="left" vertical="center" indent="1"/>
    </xf>
    <xf numFmtId="0" fontId="55" fillId="0" borderId="48" xfId="768" applyFont="1" applyBorder="1">
      <alignment horizontal="left" vertical="center" indent="1"/>
    </xf>
    <xf numFmtId="0" fontId="5" fillId="0" borderId="48" xfId="769" applyFont="1" applyBorder="1">
      <alignment horizontal="left" vertical="center" wrapText="1"/>
    </xf>
    <xf numFmtId="0" fontId="9" fillId="0" borderId="48" xfId="770" applyFont="1" applyBorder="1">
      <alignment vertical="center" wrapText="1"/>
    </xf>
    <xf numFmtId="0" fontId="9" fillId="0" borderId="49" xfId="771" applyFont="1" applyBorder="1">
      <alignment vertical="center" wrapText="1"/>
    </xf>
    <xf numFmtId="0" fontId="9" fillId="0" borderId="50" xfId="772" applyFont="1" applyBorder="1">
      <alignment vertical="center" wrapText="1"/>
    </xf>
    <xf numFmtId="0" fontId="9" fillId="0" borderId="19" xfId="773" applyFont="1" applyBorder="1">
      <alignment vertical="center" wrapText="1"/>
    </xf>
    <xf numFmtId="49" fontId="56" fillId="10" borderId="35" xfId="777" applyNumberFormat="1" applyFont="1" applyFill="1" applyBorder="1">
      <alignment horizontal="left" vertical="center" indent="1"/>
    </xf>
    <xf numFmtId="49" fontId="57" fillId="10" borderId="35" xfId="778" applyNumberFormat="1" applyFont="1" applyFill="1" applyBorder="1">
      <alignment horizontal="center" vertical="center"/>
    </xf>
    <xf numFmtId="0" fontId="36" fillId="0" borderId="14" xfId="781" applyFont="1" applyBorder="1">
      <alignment horizontal="center" vertical="center"/>
    </xf>
    <xf numFmtId="49" fontId="56" fillId="10" borderId="12" xfId="784" applyNumberFormat="1" applyFont="1" applyFill="1" applyBorder="1">
      <alignment horizontal="left" vertical="center" indent="1"/>
    </xf>
    <xf numFmtId="49" fontId="56" fillId="10" borderId="16" xfId="785" applyNumberFormat="1" applyFont="1" applyFill="1" applyBorder="1">
      <alignment horizontal="left" vertical="center" indent="1"/>
    </xf>
    <xf numFmtId="49" fontId="36" fillId="10" borderId="16" xfId="786" applyNumberFormat="1" applyFont="1" applyFill="1" applyBorder="1">
      <alignment vertical="top" wrapText="1"/>
    </xf>
    <xf numFmtId="49" fontId="36" fillId="10" borderId="11" xfId="787" applyNumberFormat="1" applyFont="1" applyFill="1" applyBorder="1">
      <alignment vertical="top" wrapText="1"/>
    </xf>
    <xf numFmtId="0" fontId="36" fillId="9" borderId="14" xfId="789" applyFont="1" applyFill="1" applyBorder="1">
      <alignment horizontal="left" vertical="center" wrapText="1" indent="1"/>
    </xf>
    <xf numFmtId="49" fontId="36" fillId="10" borderId="51" xfId="791" applyNumberFormat="1" applyFont="1" applyFill="1" applyBorder="1">
      <alignment vertical="top" wrapText="1"/>
    </xf>
    <xf numFmtId="49" fontId="56" fillId="10" borderId="51" xfId="792" applyNumberFormat="1" applyFont="1" applyFill="1" applyBorder="1">
      <alignment horizontal="left" vertical="center" indent="1"/>
    </xf>
    <xf numFmtId="49" fontId="5" fillId="6" borderId="33" xfId="793" applyNumberFormat="1" applyFont="1" applyFill="1" applyBorder="1">
      <alignment vertical="top"/>
    </xf>
    <xf numFmtId="49" fontId="56" fillId="10" borderId="34" xfId="794" applyNumberFormat="1" applyFont="1" applyFill="1" applyBorder="1">
      <alignment horizontal="left" vertical="center" indent="1"/>
    </xf>
    <xf numFmtId="49" fontId="5" fillId="0" borderId="33" xfId="795" applyNumberFormat="1" applyFont="1" applyBorder="1">
      <alignment vertical="top"/>
    </xf>
    <xf numFmtId="0" fontId="36" fillId="0" borderId="11" xfId="797" applyFont="1" applyBorder="1">
      <alignment horizontal="center" vertical="center"/>
    </xf>
    <xf numFmtId="0" fontId="5" fillId="10" borderId="53" xfId="799" applyFont="1" applyFill="1" applyBorder="1">
      <alignment horizontal="left" vertical="center"/>
    </xf>
    <xf numFmtId="49" fontId="25" fillId="10" borderId="54" xfId="800" applyNumberFormat="1" applyFont="1" applyFill="1" applyBorder="1">
      <alignment horizontal="left" vertical="center" indent="1"/>
    </xf>
    <xf numFmtId="0" fontId="9" fillId="10" borderId="53" xfId="801" applyFont="1" applyFill="1" applyBorder="1">
      <alignment vertical="center" wrapText="1"/>
    </xf>
    <xf numFmtId="0" fontId="9" fillId="10" borderId="54" xfId="802" applyFont="1" applyFill="1" applyBorder="1">
      <alignment vertical="center" wrapText="1"/>
    </xf>
    <xf numFmtId="49" fontId="5" fillId="7" borderId="33" xfId="803" applyNumberFormat="1" applyFont="1" applyFill="1" applyBorder="1">
      <alignment vertical="top"/>
      <protection locked="0"/>
    </xf>
    <xf numFmtId="14" fontId="9" fillId="9" borderId="33" xfId="804" applyNumberFormat="1" applyFont="1" applyFill="1" applyBorder="1">
      <alignment horizontal="left" vertical="center" wrapText="1" indent="1"/>
    </xf>
    <xf numFmtId="14" fontId="9" fillId="9" borderId="19" xfId="805" applyNumberFormat="1" applyFont="1" applyFill="1" applyBorder="1">
      <alignment horizontal="left" vertical="center" wrapText="1" indent="1"/>
    </xf>
    <xf numFmtId="49" fontId="9" fillId="9" borderId="23" xfId="806" applyNumberFormat="1" applyFont="1" applyFill="1" applyBorder="1">
      <alignment vertical="center" wrapText="1"/>
    </xf>
    <xf numFmtId="49" fontId="5" fillId="7" borderId="23" xfId="807" applyNumberFormat="1" applyFont="1" applyFill="1" applyBorder="1">
      <alignment vertical="top"/>
      <protection locked="0"/>
    </xf>
    <xf numFmtId="49" fontId="9" fillId="9" borderId="33" xfId="808" applyNumberFormat="1" applyFont="1" applyFill="1" applyBorder="1">
      <alignment vertical="center" wrapText="1"/>
    </xf>
    <xf numFmtId="49" fontId="9" fillId="9" borderId="21" xfId="809" applyNumberFormat="1" applyFont="1" applyFill="1" applyBorder="1">
      <alignment vertical="center" wrapText="1"/>
    </xf>
    <xf numFmtId="49" fontId="5" fillId="7" borderId="21" xfId="810" applyNumberFormat="1" applyFont="1" applyFill="1" applyBorder="1">
      <alignment vertical="top"/>
      <protection locked="0"/>
    </xf>
    <xf numFmtId="0" fontId="9" fillId="8" borderId="17" xfId="811" applyFont="1" applyFill="1" applyBorder="1">
      <alignment vertical="center" wrapText="1"/>
    </xf>
    <xf numFmtId="0" fontId="23" fillId="0" borderId="10" xfId="812" applyFont="1" applyBorder="1">
      <alignment vertical="center" wrapText="1"/>
    </xf>
    <xf numFmtId="0" fontId="9" fillId="0" borderId="35" xfId="814" applyFont="1" applyBorder="1">
      <alignment horizontal="center" vertical="center"/>
    </xf>
    <xf numFmtId="0" fontId="9" fillId="0" borderId="4" xfId="815" applyFont="1" applyBorder="1">
      <alignment vertical="center"/>
    </xf>
    <xf numFmtId="49" fontId="9" fillId="0" borderId="19" xfId="817" applyNumberFormat="1" applyFont="1" applyBorder="1">
      <alignment vertical="top"/>
    </xf>
    <xf numFmtId="49" fontId="5" fillId="6" borderId="14" xfId="821" applyNumberFormat="1" applyFont="1" applyFill="1" applyBorder="1">
      <alignment horizontal="center" vertical="center"/>
    </xf>
    <xf numFmtId="4" fontId="5" fillId="6" borderId="14" xfId="822" applyNumberFormat="1" applyFont="1" applyFill="1" applyBorder="1">
      <alignment horizontal="right" vertical="center" wrapText="1"/>
    </xf>
    <xf numFmtId="4" fontId="5" fillId="4" borderId="14" xfId="823" applyNumberFormat="1" applyFont="1" applyFill="1" applyBorder="1">
      <alignment horizontal="right" vertical="center" wrapText="1"/>
      <protection locked="0"/>
    </xf>
    <xf numFmtId="49" fontId="5" fillId="0" borderId="14" xfId="824" applyNumberFormat="1" applyFont="1" applyBorder="1">
      <alignment horizontal="left" vertical="center" wrapText="1" indent="3"/>
    </xf>
    <xf numFmtId="0" fontId="9" fillId="8" borderId="12" xfId="845" applyFont="1" applyFill="1" applyBorder="1">
      <alignment horizontal="center" vertical="center" wrapText="1"/>
    </xf>
    <xf numFmtId="49" fontId="36" fillId="8" borderId="0" xfId="850" applyNumberFormat="1" applyFont="1" applyFill="1">
      <alignment vertical="center"/>
    </xf>
    <xf numFmtId="0" fontId="9" fillId="0" borderId="14" xfId="858" applyFont="1" applyBorder="1">
      <alignment horizontal="right" vertical="center"/>
    </xf>
    <xf numFmtId="0" fontId="55" fillId="0" borderId="56" xfId="859" applyFont="1" applyBorder="1">
      <alignment horizontal="left" vertical="center" indent="1"/>
    </xf>
    <xf numFmtId="49" fontId="9" fillId="0" borderId="57" xfId="860" applyNumberFormat="1" applyFont="1" applyBorder="1">
      <alignment horizontal="center" vertical="center"/>
    </xf>
    <xf numFmtId="0" fontId="9" fillId="0" borderId="57" xfId="861" applyFont="1" applyBorder="1">
      <alignment horizontal="right" vertical="center"/>
    </xf>
    <xf numFmtId="0" fontId="9" fillId="0" borderId="57" xfId="862" applyFont="1" applyBorder="1">
      <alignment horizontal="center" vertical="center"/>
    </xf>
    <xf numFmtId="0" fontId="9" fillId="0" borderId="16" xfId="863" applyFont="1" applyBorder="1">
      <alignment horizontal="right" vertical="center"/>
    </xf>
    <xf numFmtId="0" fontId="9" fillId="0" borderId="11" xfId="864" applyFont="1" applyBorder="1">
      <alignment horizontal="right" vertical="center"/>
    </xf>
    <xf numFmtId="0" fontId="9" fillId="8" borderId="14" xfId="866" applyFont="1" applyFill="1" applyBorder="1">
      <alignment horizontal="center" vertical="center"/>
    </xf>
    <xf numFmtId="49" fontId="9" fillId="4" borderId="14" xfId="867" applyNumberFormat="1" applyFont="1" applyFill="1" applyBorder="1">
      <alignment horizontal="left" vertical="center" indent="1"/>
      <protection locked="0"/>
    </xf>
    <xf numFmtId="0" fontId="9" fillId="17" borderId="14" xfId="868" applyFont="1" applyFill="1" applyBorder="1">
      <alignment horizontal="right" vertical="center"/>
    </xf>
    <xf numFmtId="4" fontId="9" fillId="4" borderId="14" xfId="869" applyNumberFormat="1" applyFont="1" applyFill="1" applyBorder="1">
      <alignment horizontal="right" vertical="center"/>
      <protection locked="0"/>
    </xf>
    <xf numFmtId="49" fontId="25" fillId="10" borderId="58" xfId="870" applyNumberFormat="1" applyFont="1" applyFill="1" applyBorder="1">
      <alignment horizontal="left" vertical="center" indent="1"/>
    </xf>
    <xf numFmtId="49" fontId="25" fillId="18" borderId="11" xfId="871" applyNumberFormat="1" applyFont="1" applyFill="1" applyBorder="1">
      <alignment horizontal="left" vertical="center" indent="1"/>
    </xf>
    <xf numFmtId="49" fontId="24" fillId="0" borderId="0" xfId="873" applyNumberFormat="1" applyFont="1">
      <alignment horizontal="center" vertical="center" wrapText="1"/>
    </xf>
    <xf numFmtId="3" fontId="9" fillId="7" borderId="12" xfId="874" applyNumberFormat="1" applyFont="1" applyFill="1" applyBorder="1">
      <alignment vertical="center" wrapText="1"/>
      <protection locked="0"/>
    </xf>
    <xf numFmtId="4" fontId="9" fillId="6" borderId="12" xfId="875" applyNumberFormat="1" applyFont="1" applyFill="1" applyBorder="1">
      <alignment horizontal="right" vertical="center" wrapText="1"/>
    </xf>
    <xf numFmtId="0" fontId="18" fillId="0" borderId="14" xfId="876" applyFont="1" applyBorder="1">
      <alignment vertical="top" wrapText="1"/>
    </xf>
    <xf numFmtId="0" fontId="9" fillId="8" borderId="0" xfId="877" applyFont="1" applyFill="1">
      <alignment horizontal="right" vertical="center" wrapText="1"/>
    </xf>
    <xf numFmtId="0" fontId="9" fillId="8" borderId="0" xfId="878" applyFont="1" applyFill="1">
      <alignment horizontal="right" vertical="center"/>
    </xf>
    <xf numFmtId="0" fontId="5" fillId="0" borderId="14" xfId="879" applyFont="1" applyBorder="1">
      <alignment vertical="center" wrapText="1"/>
    </xf>
    <xf numFmtId="0" fontId="5" fillId="7" borderId="14" xfId="880" applyFont="1" applyFill="1" applyBorder="1">
      <alignment horizontal="left" vertical="center" wrapText="1" indent="2"/>
      <protection locked="0"/>
    </xf>
    <xf numFmtId="49" fontId="59" fillId="10" borderId="11" xfId="881" applyNumberFormat="1" applyFont="1" applyFill="1" applyBorder="1">
      <alignment horizontal="center" vertical="top"/>
    </xf>
    <xf numFmtId="49" fontId="59" fillId="10" borderId="16" xfId="882" applyNumberFormat="1" applyFont="1" applyFill="1" applyBorder="1">
      <alignment horizontal="center" vertical="top"/>
    </xf>
    <xf numFmtId="49" fontId="31" fillId="0" borderId="14" xfId="883" applyNumberFormat="1" applyFont="1" applyBorder="1">
      <alignment horizontal="center" vertical="center" wrapText="1"/>
    </xf>
    <xf numFmtId="0" fontId="31" fillId="0" borderId="14" xfId="884" applyFont="1" applyBorder="1">
      <alignment horizontal="left" vertical="center" wrapText="1" indent="2"/>
    </xf>
    <xf numFmtId="49" fontId="60" fillId="0" borderId="12" xfId="885" applyNumberFormat="1" applyFont="1" applyBorder="1">
      <alignment horizontal="left" vertical="center" wrapText="1"/>
    </xf>
    <xf numFmtId="49" fontId="61" fillId="0" borderId="0" xfId="886" applyNumberFormat="1" applyFont="1">
      <alignment horizontal="center" vertical="center" wrapText="1"/>
    </xf>
    <xf numFmtId="0" fontId="5" fillId="7" borderId="14" xfId="887" applyFont="1" applyFill="1" applyBorder="1">
      <alignment horizontal="left" vertical="center" wrapText="1"/>
      <protection locked="0"/>
    </xf>
    <xf numFmtId="0" fontId="5" fillId="0" borderId="14" xfId="888" applyFont="1" applyBorder="1">
      <alignment horizontal="left" vertical="center" wrapText="1" indent="2"/>
    </xf>
    <xf numFmtId="0" fontId="5" fillId="0" borderId="14" xfId="889" applyFont="1" applyBorder="1">
      <alignment horizontal="left" vertical="center" wrapText="1"/>
    </xf>
    <xf numFmtId="168" fontId="5" fillId="7" borderId="14" xfId="890" applyNumberFormat="1" applyFont="1" applyFill="1" applyBorder="1">
      <alignment horizontal="left" vertical="center" wrapText="1"/>
      <protection locked="0"/>
    </xf>
    <xf numFmtId="49" fontId="18" fillId="0" borderId="0" xfId="891" applyNumberFormat="1" applyFont="1">
      <alignment vertical="top"/>
    </xf>
    <xf numFmtId="168" fontId="5" fillId="7" borderId="11" xfId="892" applyNumberFormat="1" applyFont="1" applyFill="1" applyBorder="1">
      <alignment horizontal="left" vertical="center" wrapText="1"/>
      <protection locked="0"/>
    </xf>
    <xf numFmtId="168" fontId="5" fillId="7" borderId="12" xfId="893" applyNumberFormat="1" applyFont="1" applyFill="1" applyBorder="1">
      <alignment horizontal="left" vertical="center" wrapText="1"/>
      <protection locked="0"/>
    </xf>
    <xf numFmtId="0" fontId="5" fillId="8" borderId="12" xfId="895" applyFont="1" applyFill="1" applyBorder="1">
      <alignment horizontal="right" vertical="center" wrapText="1" indent="1"/>
    </xf>
    <xf numFmtId="49" fontId="5" fillId="8" borderId="23" xfId="897" applyNumberFormat="1" applyFont="1" applyFill="1" applyBorder="1">
      <alignment horizontal="center" vertical="center" wrapText="1"/>
    </xf>
    <xf numFmtId="49" fontId="25" fillId="10" borderId="36" xfId="901" applyNumberFormat="1" applyFont="1" applyFill="1" applyBorder="1">
      <alignment horizontal="left" vertical="center" indent="2"/>
    </xf>
    <xf numFmtId="49" fontId="5" fillId="8" borderId="12" xfId="905" applyNumberFormat="1" applyFont="1" applyFill="1" applyBorder="1">
      <alignment horizontal="center" vertical="center" wrapText="1"/>
    </xf>
    <xf numFmtId="49" fontId="9" fillId="0" borderId="17" xfId="906" applyNumberFormat="1" applyFont="1" applyBorder="1">
      <alignment vertical="top"/>
    </xf>
    <xf numFmtId="0" fontId="5" fillId="0" borderId="14" xfId="907" applyFont="1" applyBorder="1">
      <alignment horizontal="left" vertical="top" wrapText="1"/>
    </xf>
    <xf numFmtId="49" fontId="25" fillId="0" borderId="17" xfId="908" applyNumberFormat="1" applyFont="1" applyBorder="1">
      <alignment horizontal="left" vertical="center"/>
    </xf>
    <xf numFmtId="49" fontId="25" fillId="0" borderId="17" xfId="909" applyNumberFormat="1" applyFont="1" applyBorder="1">
      <alignment horizontal="left" vertical="center" indent="2"/>
    </xf>
    <xf numFmtId="49" fontId="59" fillId="0" borderId="17" xfId="910" applyNumberFormat="1" applyFont="1" applyBorder="1">
      <alignment horizontal="center" vertical="top"/>
    </xf>
    <xf numFmtId="0" fontId="9" fillId="0" borderId="17" xfId="911" applyFont="1" applyBorder="1">
      <alignment horizontal="left" vertical="top" wrapText="1"/>
    </xf>
    <xf numFmtId="3" fontId="9" fillId="0" borderId="12" xfId="912" applyNumberFormat="1" applyFont="1" applyBorder="1">
      <alignment vertical="center" wrapText="1"/>
    </xf>
    <xf numFmtId="4" fontId="9" fillId="0" borderId="12" xfId="913" applyNumberFormat="1" applyFont="1" applyBorder="1">
      <alignment horizontal="right" vertical="center" wrapText="1"/>
    </xf>
    <xf numFmtId="49" fontId="32" fillId="14" borderId="0" xfId="914" applyNumberFormat="1" applyFont="1" applyFill="1">
      <alignment horizontal="center" vertical="center"/>
    </xf>
    <xf numFmtId="49" fontId="9" fillId="0" borderId="14" xfId="915" applyNumberFormat="1" applyFont="1" applyBorder="1">
      <alignment horizontal="center" vertical="top"/>
    </xf>
    <xf numFmtId="49" fontId="18" fillId="14" borderId="0" xfId="916" applyNumberFormat="1" applyFont="1" applyFill="1">
      <alignment horizontal="center" vertical="center" wrapText="1"/>
    </xf>
    <xf numFmtId="0" fontId="5" fillId="13" borderId="14" xfId="917" applyFont="1" applyFill="1" applyBorder="1">
      <alignment horizontal="center" vertical="center"/>
    </xf>
    <xf numFmtId="49" fontId="18" fillId="14" borderId="14" xfId="918" applyNumberFormat="1" applyFont="1" applyFill="1" applyBorder="1">
      <alignment horizontal="center" vertical="center"/>
    </xf>
    <xf numFmtId="49" fontId="18" fillId="15" borderId="14" xfId="919" applyNumberFormat="1" applyFont="1" applyFill="1" applyBorder="1">
      <alignment horizontal="center" vertical="center"/>
    </xf>
    <xf numFmtId="49" fontId="5" fillId="16" borderId="14" xfId="920" applyNumberFormat="1" applyFont="1" applyFill="1" applyBorder="1">
      <alignment horizontal="center" vertical="center"/>
    </xf>
    <xf numFmtId="0" fontId="9" fillId="0" borderId="14" xfId="921" applyFont="1" applyBorder="1">
      <alignment vertical="center"/>
    </xf>
    <xf numFmtId="0" fontId="5" fillId="0" borderId="14" xfId="922" applyFont="1" applyBorder="1">
      <alignment vertical="center"/>
    </xf>
    <xf numFmtId="0" fontId="5" fillId="0" borderId="12" xfId="923" applyFont="1" applyBorder="1">
      <alignment vertical="center"/>
    </xf>
    <xf numFmtId="0" fontId="9" fillId="0" borderId="12" xfId="924" applyFont="1" applyBorder="1">
      <alignment horizontal="left" vertical="center"/>
    </xf>
    <xf numFmtId="49" fontId="9" fillId="0" borderId="59" xfId="925" applyNumberFormat="1" applyFont="1" applyBorder="1">
      <alignment vertical="center"/>
    </xf>
    <xf numFmtId="49" fontId="9" fillId="0" borderId="60" xfId="926" applyNumberFormat="1" applyFont="1" applyBorder="1">
      <alignment vertical="top"/>
    </xf>
    <xf numFmtId="49" fontId="9" fillId="0" borderId="61" xfId="927" applyNumberFormat="1" applyFont="1" applyBorder="1">
      <alignment vertical="top"/>
    </xf>
    <xf numFmtId="0" fontId="5" fillId="0" borderId="11" xfId="928" applyFont="1" applyBorder="1">
      <alignment vertical="center"/>
    </xf>
    <xf numFmtId="0" fontId="5" fillId="0" borderId="14" xfId="929" applyFont="1" applyBorder="1">
      <alignment horizontal="right" vertical="top"/>
    </xf>
    <xf numFmtId="0" fontId="5" fillId="0" borderId="14" xfId="930" applyFont="1" applyBorder="1">
      <alignment vertical="top"/>
    </xf>
    <xf numFmtId="0" fontId="9" fillId="0" borderId="11" xfId="931" applyFont="1" applyBorder="1">
      <alignment vertical="center"/>
    </xf>
    <xf numFmtId="49" fontId="9" fillId="0" borderId="14" xfId="932" applyNumberFormat="1" applyFont="1" applyBorder="1">
      <alignment vertical="center"/>
    </xf>
    <xf numFmtId="0" fontId="9" fillId="0" borderId="14" xfId="933" applyFont="1" applyBorder="1">
      <alignment vertical="top"/>
    </xf>
    <xf numFmtId="0" fontId="5" fillId="19" borderId="0" xfId="934" applyFont="1" applyFill="1">
      <alignment horizontal="right" vertical="center"/>
    </xf>
    <xf numFmtId="0" fontId="5" fillId="19" borderId="0" xfId="935" applyFont="1" applyFill="1">
      <alignment horizontal="left" vertical="center"/>
    </xf>
    <xf numFmtId="0" fontId="5" fillId="0" borderId="0" xfId="936" applyFont="1">
      <alignment horizontal="right" vertical="top"/>
    </xf>
    <xf numFmtId="49" fontId="9" fillId="0" borderId="12" xfId="937" applyNumberFormat="1" applyFont="1" applyBorder="1">
      <alignment vertical="top"/>
    </xf>
    <xf numFmtId="0" fontId="62" fillId="19" borderId="0" xfId="938" applyFont="1" applyFill="1">
      <alignment horizontal="left" vertical="center"/>
    </xf>
    <xf numFmtId="49" fontId="5" fillId="0" borderId="12" xfId="939" applyNumberFormat="1" applyFont="1" applyBorder="1">
      <alignment vertical="top"/>
    </xf>
    <xf numFmtId="49" fontId="9" fillId="0" borderId="14" xfId="940" applyNumberFormat="1" applyFont="1" applyBorder="1">
      <alignment horizontal="right" vertical="top"/>
    </xf>
    <xf numFmtId="0" fontId="5" fillId="0" borderId="12" xfId="941" applyFont="1" applyBorder="1">
      <alignment horizontal="left" vertical="center"/>
    </xf>
    <xf numFmtId="49" fontId="9" fillId="0" borderId="23" xfId="942" applyNumberFormat="1" applyFont="1" applyBorder="1">
      <alignment horizontal="right" vertical="top"/>
    </xf>
    <xf numFmtId="0" fontId="5" fillId="0" borderId="23" xfId="943" applyFont="1" applyBorder="1">
      <alignment vertical="top"/>
    </xf>
    <xf numFmtId="0" fontId="9" fillId="0" borderId="23" xfId="944" applyFont="1" applyBorder="1">
      <alignment vertical="center"/>
    </xf>
    <xf numFmtId="49" fontId="9" fillId="0" borderId="43" xfId="945" applyNumberFormat="1" applyFont="1" applyBorder="1">
      <alignment horizontal="center" vertical="center"/>
    </xf>
    <xf numFmtId="49" fontId="9" fillId="0" borderId="14" xfId="946" applyNumberFormat="1" applyFont="1" applyBorder="1">
      <alignment horizontal="right" vertical="center"/>
    </xf>
    <xf numFmtId="49" fontId="9" fillId="0" borderId="14" xfId="947" applyNumberFormat="1" applyFont="1" applyBorder="1">
      <alignment vertical="top"/>
    </xf>
    <xf numFmtId="0" fontId="9" fillId="19" borderId="0" xfId="948" applyFont="1" applyFill="1">
      <alignment horizontal="left" vertical="center"/>
    </xf>
    <xf numFmtId="0" fontId="5" fillId="19" borderId="62" xfId="949" applyFont="1" applyFill="1" applyBorder="1">
      <alignment horizontal="center"/>
    </xf>
    <xf numFmtId="49" fontId="63" fillId="0" borderId="61" xfId="950" applyNumberFormat="1" applyFont="1" applyBorder="1">
      <alignment vertical="top"/>
    </xf>
    <xf numFmtId="49" fontId="36" fillId="20" borderId="0" xfId="951" applyNumberFormat="1" applyFont="1" applyFill="1">
      <alignment vertical="center" wrapText="1"/>
    </xf>
    <xf numFmtId="0" fontId="5" fillId="0" borderId="62" xfId="952" applyFont="1" applyBorder="1">
      <alignment horizontal="center"/>
    </xf>
    <xf numFmtId="49" fontId="32" fillId="14" borderId="0" xfId="953" applyNumberFormat="1" applyFont="1" applyFill="1">
      <alignment horizontal="center" vertical="center" wrapText="1"/>
    </xf>
    <xf numFmtId="49" fontId="9" fillId="19" borderId="0" xfId="954" applyNumberFormat="1" applyFont="1" applyFill="1">
      <alignment horizontal="center" vertical="center"/>
    </xf>
    <xf numFmtId="49" fontId="5" fillId="4" borderId="43" xfId="955" applyNumberFormat="1" applyFont="1" applyFill="1" applyBorder="1">
      <alignment horizontal="left" vertical="center"/>
      <protection locked="0"/>
    </xf>
    <xf numFmtId="49" fontId="5" fillId="0" borderId="43" xfId="956" applyNumberFormat="1" applyFont="1" applyBorder="1">
      <alignment horizontal="right" vertical="center"/>
    </xf>
    <xf numFmtId="0" fontId="5" fillId="6" borderId="43" xfId="957" applyFont="1" applyFill="1" applyBorder="1">
      <alignment horizontal="center" vertical="center"/>
    </xf>
    <xf numFmtId="49" fontId="5" fillId="0" borderId="43" xfId="958" applyNumberFormat="1" applyFont="1" applyBorder="1">
      <alignment horizontal="center" vertical="center"/>
    </xf>
    <xf numFmtId="0" fontId="2" fillId="0" borderId="63" xfId="959" applyFont="1" applyBorder="1">
      <alignment horizontal="center" vertical="center"/>
    </xf>
    <xf numFmtId="0" fontId="5" fillId="0" borderId="63" xfId="960" applyFont="1" applyBorder="1">
      <alignment horizontal="center" vertical="center"/>
    </xf>
    <xf numFmtId="49" fontId="32" fillId="14" borderId="14" xfId="961" applyNumberFormat="1" applyFont="1" applyFill="1" applyBorder="1">
      <alignment horizontal="right" vertical="center"/>
    </xf>
    <xf numFmtId="49" fontId="9" fillId="4" borderId="24" xfId="962" applyNumberFormat="1" applyFont="1" applyFill="1" applyBorder="1">
      <alignment vertical="top"/>
      <protection locked="0"/>
    </xf>
    <xf numFmtId="0" fontId="5" fillId="17" borderId="14" xfId="963" applyFont="1" applyFill="1" applyBorder="1">
      <alignment horizontal="right" vertical="center"/>
    </xf>
    <xf numFmtId="49" fontId="9" fillId="17" borderId="21" xfId="964" applyNumberFormat="1" applyFont="1" applyFill="1" applyBorder="1">
      <alignment vertical="top"/>
    </xf>
    <xf numFmtId="49" fontId="9" fillId="17" borderId="14" xfId="965" applyNumberFormat="1" applyFont="1" applyFill="1" applyBorder="1">
      <alignment vertical="top"/>
    </xf>
    <xf numFmtId="49" fontId="9" fillId="0" borderId="12" xfId="966" applyNumberFormat="1" applyFont="1" applyBorder="1">
      <alignment horizontal="center" vertical="top"/>
    </xf>
    <xf numFmtId="49" fontId="9" fillId="0" borderId="11" xfId="967" applyNumberFormat="1" applyFont="1" applyBorder="1">
      <alignment horizontal="center" vertical="top"/>
    </xf>
    <xf numFmtId="0" fontId="9" fillId="6" borderId="26" xfId="968" applyFont="1" applyFill="1" applyBorder="1">
      <alignment horizontal="center" vertical="top"/>
    </xf>
    <xf numFmtId="0" fontId="9" fillId="6" borderId="26" xfId="969" applyFont="1" applyFill="1" applyBorder="1">
      <alignment horizontal="left" vertical="top"/>
    </xf>
    <xf numFmtId="0" fontId="5" fillId="0" borderId="41" xfId="970" applyFont="1" applyBorder="1">
      <alignment horizontal="center" vertical="center"/>
    </xf>
    <xf numFmtId="0" fontId="5" fillId="0" borderId="46" xfId="971" applyFont="1" applyBorder="1">
      <alignment horizontal="center" vertical="center"/>
    </xf>
    <xf numFmtId="0" fontId="9" fillId="0" borderId="14" xfId="972" applyFont="1" applyBorder="1">
      <alignment horizontal="left" vertical="top"/>
    </xf>
    <xf numFmtId="0" fontId="5" fillId="0" borderId="43" xfId="973" applyFont="1" applyBorder="1">
      <alignment horizontal="center" vertical="center"/>
    </xf>
    <xf numFmtId="0" fontId="5" fillId="0" borderId="44" xfId="974" applyFont="1" applyBorder="1">
      <alignment horizontal="center" vertical="center"/>
    </xf>
    <xf numFmtId="49" fontId="32" fillId="14" borderId="12" xfId="975" applyNumberFormat="1" applyFont="1" applyFill="1" applyBorder="1">
      <alignment horizontal="right" vertical="center"/>
    </xf>
    <xf numFmtId="49" fontId="5" fillId="0" borderId="0" xfId="976" applyNumberFormat="1" applyFont="1">
      <alignment vertical="center"/>
    </xf>
    <xf numFmtId="0" fontId="5" fillId="19" borderId="0" xfId="977" applyFont="1" applyFill="1">
      <alignment horizontal="right" vertical="top" wrapText="1"/>
    </xf>
    <xf numFmtId="49" fontId="9" fillId="8" borderId="14" xfId="978" applyNumberFormat="1" applyFont="1" applyFill="1" applyBorder="1">
      <alignment horizontal="center" vertical="center"/>
    </xf>
    <xf numFmtId="0" fontId="18" fillId="8" borderId="0" xfId="979" applyFont="1" applyFill="1"/>
    <xf numFmtId="0" fontId="64" fillId="8" borderId="0" xfId="980" applyFont="1" applyFill="1"/>
    <xf numFmtId="0" fontId="23" fillId="8" borderId="0" xfId="981" applyFont="1" applyFill="1">
      <alignment horizontal="center" vertical="center" wrapText="1"/>
    </xf>
    <xf numFmtId="0" fontId="29" fillId="8" borderId="0" xfId="983" applyFont="1" applyFill="1">
      <alignment vertical="center" wrapText="1"/>
    </xf>
    <xf numFmtId="0" fontId="23" fillId="8" borderId="14" xfId="984" applyFont="1" applyFill="1" applyBorder="1">
      <alignment horizontal="center" vertical="center"/>
    </xf>
    <xf numFmtId="0" fontId="53" fillId="8" borderId="0" xfId="987" applyFont="1" applyFill="1"/>
    <xf numFmtId="0" fontId="9" fillId="8" borderId="14" xfId="988" applyFont="1" applyFill="1" applyBorder="1">
      <alignment horizontal="left" vertical="top" wrapText="1"/>
    </xf>
    <xf numFmtId="49" fontId="17" fillId="4" borderId="21" xfId="989" applyNumberFormat="1" applyFont="1" applyFill="1" applyBorder="1">
      <alignment horizontal="left" vertical="center" wrapText="1"/>
      <protection locked="0"/>
    </xf>
    <xf numFmtId="0" fontId="9" fillId="8" borderId="14" xfId="990" applyFont="1" applyFill="1" applyBorder="1">
      <alignment vertical="top" wrapText="1"/>
    </xf>
    <xf numFmtId="14" fontId="9" fillId="7" borderId="12" xfId="991" applyNumberFormat="1" applyFont="1" applyFill="1" applyBorder="1">
      <alignment horizontal="left" vertical="center" wrapText="1" indent="1"/>
      <protection locked="0"/>
    </xf>
    <xf numFmtId="0" fontId="18" fillId="0" borderId="33" xfId="992" applyFont="1" applyBorder="1">
      <alignment horizontal="left" vertical="center" wrapText="1" indent="1"/>
    </xf>
    <xf numFmtId="169" fontId="9" fillId="0" borderId="24" xfId="993" applyNumberFormat="1" applyFont="1" applyBorder="1">
      <alignment horizontal="center" vertical="center" wrapText="1"/>
    </xf>
    <xf numFmtId="169" fontId="9" fillId="0" borderId="23" xfId="994" applyNumberFormat="1" applyFont="1" applyBorder="1">
      <alignment horizontal="center" vertical="center" wrapText="1"/>
    </xf>
    <xf numFmtId="14" fontId="9" fillId="9" borderId="14" xfId="996" applyNumberFormat="1" applyFont="1" applyFill="1" applyBorder="1">
      <alignment horizontal="left" vertical="center" wrapText="1"/>
    </xf>
    <xf numFmtId="14" fontId="9" fillId="7" borderId="14" xfId="997" applyNumberFormat="1" applyFont="1" applyFill="1" applyBorder="1">
      <alignment horizontal="left" vertical="center" wrapText="1" indent="1"/>
      <protection locked="0"/>
    </xf>
    <xf numFmtId="49" fontId="12" fillId="10" borderId="26" xfId="998" applyNumberFormat="1" applyFont="1" applyFill="1" applyBorder="1">
      <alignment horizontal="right" vertical="center" wrapText="1"/>
    </xf>
    <xf numFmtId="49" fontId="5" fillId="10" borderId="36" xfId="999" applyNumberFormat="1" applyFont="1" applyFill="1" applyBorder="1">
      <alignment horizontal="right" vertical="center" wrapText="1"/>
    </xf>
    <xf numFmtId="49" fontId="5" fillId="10" borderId="25" xfId="1000" applyNumberFormat="1" applyFont="1" applyFill="1" applyBorder="1">
      <alignment horizontal="right" vertical="center" wrapText="1"/>
    </xf>
    <xf numFmtId="168" fontId="5" fillId="7" borderId="16" xfId="1001" applyNumberFormat="1" applyFont="1" applyFill="1" applyBorder="1">
      <alignment horizontal="left" vertical="center" wrapText="1" indent="1"/>
      <protection locked="0"/>
    </xf>
    <xf numFmtId="172" fontId="9" fillId="7" borderId="14" xfId="1002" applyNumberFormat="1" applyFont="1" applyFill="1" applyBorder="1">
      <alignment horizontal="left" vertical="center" wrapText="1" indent="1"/>
      <protection locked="0"/>
    </xf>
    <xf numFmtId="0" fontId="65" fillId="0" borderId="0" xfId="1003" applyFont="1">
      <alignment vertical="center"/>
    </xf>
    <xf numFmtId="168" fontId="23" fillId="0" borderId="0" xfId="1004" applyNumberFormat="1" applyFont="1">
      <alignment horizontal="center" vertical="center" wrapText="1"/>
    </xf>
    <xf numFmtId="169" fontId="9" fillId="0" borderId="21" xfId="1008" applyNumberFormat="1" applyFont="1" applyBorder="1">
      <alignment horizontal="center" vertical="center" wrapText="1"/>
    </xf>
    <xf numFmtId="0" fontId="9" fillId="6" borderId="21" xfId="1009" applyFont="1" applyFill="1" applyBorder="1">
      <alignment horizontal="left" vertical="center" wrapText="1" indent="1"/>
    </xf>
    <xf numFmtId="14" fontId="9" fillId="7" borderId="21" xfId="1010" applyNumberFormat="1" applyFont="1" applyFill="1" applyBorder="1">
      <alignment horizontal="left" vertical="center" wrapText="1" indent="1"/>
      <protection locked="0"/>
    </xf>
    <xf numFmtId="14" fontId="9" fillId="0" borderId="21" xfId="1012" applyNumberFormat="1" applyFont="1" applyBorder="1">
      <alignment horizontal="left" vertical="center" wrapText="1" indent="1"/>
    </xf>
    <xf numFmtId="49" fontId="17" fillId="10" borderId="36" xfId="1013" applyNumberFormat="1" applyFont="1" applyFill="1" applyBorder="1">
      <alignment horizontal="left" vertical="center" wrapText="1"/>
    </xf>
    <xf numFmtId="49" fontId="17" fillId="10" borderId="25" xfId="1014" applyNumberFormat="1" applyFont="1" applyFill="1" applyBorder="1">
      <alignment horizontal="left" vertical="center" wrapText="1"/>
    </xf>
    <xf numFmtId="0" fontId="9" fillId="8" borderId="33" xfId="1015" applyFont="1" applyFill="1" applyBorder="1">
      <alignment vertical="center" wrapText="1"/>
    </xf>
    <xf numFmtId="0" fontId="23" fillId="0" borderId="36" xfId="1016" applyFont="1" applyBorder="1">
      <alignment horizontal="center" vertical="center" wrapText="1"/>
    </xf>
    <xf numFmtId="0" fontId="9" fillId="8" borderId="19" xfId="1017" applyFont="1" applyFill="1" applyBorder="1">
      <alignment vertical="center" wrapText="1"/>
    </xf>
    <xf numFmtId="169" fontId="36" fillId="0" borderId="17" xfId="1019" applyNumberFormat="1" applyFont="1" applyBorder="1">
      <alignment horizontal="center" vertical="center" wrapText="1"/>
    </xf>
    <xf numFmtId="169" fontId="36" fillId="0" borderId="18" xfId="1020" applyNumberFormat="1" applyFont="1" applyBorder="1">
      <alignment horizontal="center" vertical="center" wrapText="1"/>
    </xf>
    <xf numFmtId="49" fontId="9" fillId="7" borderId="36" xfId="1024" applyNumberFormat="1" applyFont="1" applyFill="1" applyBorder="1">
      <alignment horizontal="left" vertical="center" wrapText="1"/>
      <protection locked="0"/>
    </xf>
    <xf numFmtId="49" fontId="9" fillId="7" borderId="26" xfId="1025" applyNumberFormat="1" applyFont="1" applyFill="1" applyBorder="1">
      <alignment horizontal="left" vertical="center" wrapText="1"/>
      <protection locked="0"/>
    </xf>
    <xf numFmtId="0" fontId="67" fillId="8" borderId="0" xfId="1029" applyFont="1" applyFill="1">
      <alignment horizontal="center" vertical="center" wrapText="1"/>
    </xf>
    <xf numFmtId="0" fontId="32" fillId="8" borderId="0" xfId="1030" applyFont="1" applyFill="1"/>
    <xf numFmtId="0" fontId="30" fillId="8" borderId="0" xfId="1032" applyFont="1" applyFill="1">
      <alignment horizontal="center" vertical="center"/>
    </xf>
    <xf numFmtId="0" fontId="9" fillId="8" borderId="23" xfId="1034" applyFont="1" applyFill="1" applyBorder="1">
      <alignment horizontal="center" vertical="center"/>
    </xf>
    <xf numFmtId="49" fontId="9" fillId="0" borderId="23" xfId="1035" applyNumberFormat="1" applyFont="1" applyBorder="1">
      <alignment horizontal="left" vertical="center" wrapText="1"/>
    </xf>
    <xf numFmtId="49" fontId="25" fillId="10" borderId="11" xfId="1036" applyNumberFormat="1" applyFont="1" applyFill="1" applyBorder="1">
      <alignment horizontal="left" vertical="center"/>
    </xf>
    <xf numFmtId="49" fontId="5" fillId="0" borderId="64" xfId="1038" applyNumberFormat="1" applyFont="1" applyBorder="1">
      <alignment horizontal="center" vertical="center"/>
    </xf>
    <xf numFmtId="49" fontId="5" fillId="21" borderId="0" xfId="1039" applyNumberFormat="1" applyFont="1" applyFill="1">
      <alignment vertical="top"/>
    </xf>
    <xf numFmtId="0" fontId="30" fillId="8" borderId="0" xfId="1040" applyFont="1" applyFill="1">
      <alignment horizontal="center"/>
    </xf>
    <xf numFmtId="49" fontId="35" fillId="21" borderId="0" xfId="1041" applyNumberFormat="1" applyFont="1" applyFill="1">
      <alignment vertical="top"/>
    </xf>
    <xf numFmtId="49" fontId="26" fillId="0" borderId="14" xfId="1044" applyNumberFormat="1" applyFont="1" applyBorder="1">
      <alignment horizontal="left" vertical="center" wrapText="1" indent="1"/>
    </xf>
    <xf numFmtId="0" fontId="9" fillId="8" borderId="0" xfId="1047" applyFont="1" applyFill="1">
      <alignment horizontal="center" vertical="top" wrapText="1"/>
    </xf>
    <xf numFmtId="0" fontId="23" fillId="8" borderId="14" xfId="1048" applyFont="1" applyFill="1" applyBorder="1">
      <alignment horizontal="center" vertical="center" wrapText="1"/>
    </xf>
    <xf numFmtId="14" fontId="9" fillId="9" borderId="25" xfId="1049" applyNumberFormat="1" applyFont="1" applyFill="1" applyBorder="1">
      <alignment horizontal="left" vertical="center" wrapText="1"/>
    </xf>
    <xf numFmtId="49" fontId="68" fillId="7" borderId="14" xfId="1050" applyNumberFormat="1" applyFont="1" applyFill="1" applyBorder="1">
      <alignment horizontal="left" vertical="center" wrapText="1"/>
      <protection locked="0"/>
    </xf>
    <xf numFmtId="0" fontId="5" fillId="7" borderId="12" xfId="1051" applyFont="1" applyFill="1" applyBorder="1">
      <alignment horizontal="left" vertical="center" wrapText="1" indent="2"/>
      <protection locked="0"/>
    </xf>
    <xf numFmtId="0" fontId="30" fillId="0" borderId="20" xfId="1052" applyFont="1" applyBorder="1">
      <alignment horizontal="center" vertical="center" wrapText="1"/>
    </xf>
    <xf numFmtId="49" fontId="9" fillId="0" borderId="33" xfId="1053" applyNumberFormat="1" applyFont="1" applyBorder="1">
      <alignment horizontal="center" vertical="top" wrapText="1"/>
    </xf>
    <xf numFmtId="0" fontId="5" fillId="6" borderId="33" xfId="1054" applyFont="1" applyFill="1" applyBorder="1">
      <alignment horizontal="left" vertical="top" wrapText="1" indent="1"/>
    </xf>
    <xf numFmtId="49" fontId="9" fillId="9" borderId="33" xfId="1055" applyNumberFormat="1" applyFont="1" applyFill="1" applyBorder="1">
      <alignment horizontal="center" vertical="top" wrapText="1"/>
    </xf>
    <xf numFmtId="49" fontId="5" fillId="7" borderId="33" xfId="1056" applyNumberFormat="1" applyFont="1" applyFill="1" applyBorder="1">
      <alignment horizontal="center" vertical="top" wrapText="1"/>
      <protection locked="0"/>
    </xf>
    <xf numFmtId="49" fontId="5" fillId="4" borderId="33" xfId="1057" applyNumberFormat="1" applyFont="1" applyFill="1" applyBorder="1">
      <alignment horizontal="center" vertical="top" wrapText="1"/>
      <protection locked="0"/>
    </xf>
    <xf numFmtId="49" fontId="9" fillId="9" borderId="33" xfId="1058" applyNumberFormat="1" applyFont="1" applyFill="1" applyBorder="1">
      <alignment horizontal="left" vertical="top" wrapText="1"/>
    </xf>
    <xf numFmtId="49" fontId="9" fillId="7" borderId="33" xfId="1059" applyNumberFormat="1" applyFont="1" applyFill="1" applyBorder="1">
      <alignment horizontal="left" vertical="top" wrapText="1"/>
      <protection locked="0"/>
    </xf>
    <xf numFmtId="49" fontId="5" fillId="6" borderId="33" xfId="1060" applyNumberFormat="1" applyFont="1" applyFill="1" applyBorder="1">
      <alignment horizontal="center" vertical="top" wrapText="1"/>
    </xf>
    <xf numFmtId="0" fontId="9" fillId="6" borderId="33" xfId="1061" applyFont="1" applyFill="1" applyBorder="1">
      <alignment horizontal="center" vertical="top" wrapText="1"/>
    </xf>
    <xf numFmtId="0" fontId="9" fillId="4" borderId="33" xfId="1062" applyFont="1" applyFill="1" applyBorder="1">
      <alignment horizontal="left" vertical="top" wrapText="1"/>
      <protection locked="0"/>
    </xf>
    <xf numFmtId="49" fontId="58" fillId="0" borderId="33" xfId="1063" applyNumberFormat="1" applyFont="1" applyBorder="1">
      <alignment horizontal="center" vertical="top" wrapText="1"/>
    </xf>
    <xf numFmtId="49" fontId="5" fillId="0" borderId="17" xfId="1064" applyNumberFormat="1" applyFont="1" applyBorder="1">
      <alignment vertical="top"/>
    </xf>
    <xf numFmtId="49" fontId="5" fillId="0" borderId="11" xfId="1067" applyNumberFormat="1" applyFont="1" applyBorder="1">
      <alignment horizontal="center" vertical="center" wrapText="1"/>
    </xf>
    <xf numFmtId="49" fontId="5" fillId="0" borderId="25" xfId="1069" applyNumberFormat="1" applyFont="1" applyBorder="1">
      <alignment horizontal="center" vertical="center" wrapText="1"/>
    </xf>
    <xf numFmtId="49" fontId="5" fillId="10" borderId="26" xfId="1070" applyNumberFormat="1" applyFont="1" applyFill="1" applyBorder="1">
      <alignment horizontal="center" vertical="center"/>
    </xf>
    <xf numFmtId="49" fontId="5" fillId="10" borderId="16" xfId="1071" applyNumberFormat="1" applyFont="1" applyFill="1" applyBorder="1">
      <alignment horizontal="center" vertical="center"/>
    </xf>
    <xf numFmtId="49" fontId="5" fillId="0" borderId="19" xfId="1073" applyNumberFormat="1" applyFont="1" applyBorder="1">
      <alignment vertical="top"/>
    </xf>
    <xf numFmtId="49" fontId="5" fillId="0" borderId="20" xfId="1074" applyNumberFormat="1" applyFont="1" applyBorder="1">
      <alignment vertical="top"/>
    </xf>
    <xf numFmtId="0" fontId="25" fillId="10" borderId="12" xfId="1077" applyFont="1" applyFill="1" applyBorder="1">
      <alignment horizontal="left" vertical="center"/>
    </xf>
    <xf numFmtId="0" fontId="25" fillId="10" borderId="16" xfId="1078" applyFont="1" applyFill="1" applyBorder="1">
      <alignment horizontal="left" vertical="center"/>
    </xf>
    <xf numFmtId="0" fontId="25" fillId="10" borderId="11" xfId="1079" applyFont="1" applyFill="1" applyBorder="1">
      <alignment horizontal="left" vertical="center"/>
    </xf>
    <xf numFmtId="0" fontId="5" fillId="10" borderId="16" xfId="1083" applyFont="1" applyFill="1" applyBorder="1">
      <alignment vertical="center"/>
    </xf>
    <xf numFmtId="49" fontId="5" fillId="0" borderId="33" xfId="1084" applyNumberFormat="1" applyFont="1" applyBorder="1">
      <alignment horizontal="left" vertical="top"/>
    </xf>
    <xf numFmtId="49" fontId="5" fillId="9" borderId="33" xfId="1085" applyNumberFormat="1" applyFont="1" applyFill="1" applyBorder="1">
      <alignment horizontal="left" vertical="top"/>
    </xf>
    <xf numFmtId="49" fontId="5" fillId="4" borderId="33" xfId="1086" applyNumberFormat="1" applyFont="1" applyFill="1" applyBorder="1">
      <alignment horizontal="left" vertical="top"/>
      <protection locked="0"/>
    </xf>
    <xf numFmtId="49" fontId="9" fillId="9" borderId="0" xfId="1087" applyNumberFormat="1" applyFont="1" applyFill="1">
      <alignment horizontal="center" vertical="center" wrapText="1"/>
    </xf>
    <xf numFmtId="0" fontId="25" fillId="0" borderId="33" xfId="1088" applyFont="1" applyBorder="1">
      <alignment horizontal="left" vertical="center"/>
    </xf>
    <xf numFmtId="49" fontId="5" fillId="9" borderId="33" xfId="1089" applyNumberFormat="1" applyFont="1" applyFill="1" applyBorder="1">
      <alignment horizontal="left" vertical="center" wrapText="1"/>
      <protection locked="0"/>
    </xf>
    <xf numFmtId="0" fontId="25" fillId="4" borderId="33" xfId="1090" applyFont="1" applyFill="1" applyBorder="1">
      <alignment horizontal="left" vertical="center"/>
      <protection locked="0"/>
    </xf>
    <xf numFmtId="0" fontId="25" fillId="7" borderId="33" xfId="1091" applyFont="1" applyFill="1" applyBorder="1">
      <alignment horizontal="left" vertical="center"/>
      <protection locked="0"/>
    </xf>
    <xf numFmtId="49" fontId="23" fillId="0" borderId="12" xfId="1092" applyNumberFormat="1" applyFont="1" applyBorder="1">
      <alignment horizontal="left" vertical="center" wrapText="1"/>
    </xf>
    <xf numFmtId="0" fontId="23" fillId="0" borderId="12" xfId="1093" applyFont="1" applyBorder="1">
      <alignment horizontal="left" vertical="center"/>
    </xf>
    <xf numFmtId="0" fontId="23" fillId="0" borderId="16" xfId="1094" applyFont="1" applyBorder="1">
      <alignment horizontal="left" vertical="center"/>
    </xf>
    <xf numFmtId="0" fontId="25" fillId="10" borderId="25" xfId="1095" applyFont="1" applyFill="1" applyBorder="1">
      <alignment horizontal="left" vertical="center"/>
    </xf>
    <xf numFmtId="49" fontId="5" fillId="4" borderId="33" xfId="1096" applyNumberFormat="1" applyFont="1" applyFill="1" applyBorder="1">
      <alignment vertical="top"/>
      <protection locked="0"/>
    </xf>
    <xf numFmtId="49" fontId="9" fillId="0" borderId="33" xfId="1098" applyNumberFormat="1" applyFont="1" applyBorder="1">
      <alignment vertical="center" wrapText="1"/>
    </xf>
    <xf numFmtId="49" fontId="30" fillId="0" borderId="33" xfId="1100" applyNumberFormat="1" applyFont="1" applyBorder="1">
      <alignment vertical="center" wrapText="1"/>
    </xf>
    <xf numFmtId="0" fontId="9" fillId="0" borderId="33" xfId="1103" applyFont="1" applyBorder="1">
      <alignment horizontal="left" vertical="center" wrapText="1"/>
    </xf>
    <xf numFmtId="49" fontId="9" fillId="0" borderId="33" xfId="1104" applyNumberFormat="1" applyFont="1" applyBorder="1">
      <alignment horizontal="left" vertical="center" wrapText="1"/>
    </xf>
    <xf numFmtId="0" fontId="25" fillId="0" borderId="21" xfId="1106" applyFont="1" applyBorder="1">
      <alignment horizontal="left" vertical="center"/>
    </xf>
    <xf numFmtId="0" fontId="25" fillId="10" borderId="24" xfId="1107" applyFont="1" applyFill="1" applyBorder="1">
      <alignment horizontal="left" vertical="center"/>
    </xf>
    <xf numFmtId="49" fontId="30" fillId="0" borderId="33" xfId="1111" applyNumberFormat="1" applyFont="1" applyBorder="1">
      <alignment horizontal="center" vertical="center" wrapText="1"/>
    </xf>
    <xf numFmtId="0" fontId="25" fillId="10" borderId="24" xfId="1112" applyFont="1" applyFill="1" applyBorder="1">
      <alignment vertical="center"/>
    </xf>
    <xf numFmtId="49" fontId="31" fillId="10" borderId="12" xfId="1114" applyNumberFormat="1" applyFont="1" applyFill="1" applyBorder="1">
      <alignment vertical="top"/>
    </xf>
    <xf numFmtId="49" fontId="31" fillId="10" borderId="16" xfId="1115" applyNumberFormat="1" applyFont="1" applyFill="1" applyBorder="1">
      <alignment vertical="top"/>
    </xf>
    <xf numFmtId="49" fontId="69" fillId="0" borderId="14" xfId="1116" applyNumberFormat="1" applyFont="1" applyBorder="1">
      <alignment vertical="top" wrapText="1"/>
    </xf>
    <xf numFmtId="49" fontId="14" fillId="0" borderId="14" xfId="1117" applyNumberFormat="1" applyFont="1" applyBorder="1">
      <alignment horizontal="center" vertical="top" wrapText="1"/>
    </xf>
    <xf numFmtId="49" fontId="14" fillId="17" borderId="14" xfId="1118" applyNumberFormat="1" applyFont="1" applyFill="1" applyBorder="1">
      <alignment horizontal="center" vertical="top"/>
    </xf>
    <xf numFmtId="49" fontId="14" fillId="0" borderId="14" xfId="1119" applyNumberFormat="1" applyFont="1" applyBorder="1">
      <alignment vertical="top" wrapText="1"/>
    </xf>
    <xf numFmtId="0" fontId="14" fillId="0" borderId="14" xfId="1120" applyFont="1" applyBorder="1">
      <alignment vertical="top" wrapText="1"/>
    </xf>
    <xf numFmtId="49" fontId="14" fillId="0" borderId="14" xfId="1121" applyNumberFormat="1" applyFont="1" applyBorder="1">
      <alignment vertical="top"/>
    </xf>
    <xf numFmtId="49" fontId="69" fillId="0" borderId="14" xfId="1122" applyNumberFormat="1" applyFont="1" applyBorder="1">
      <alignment vertical="top"/>
    </xf>
    <xf numFmtId="0" fontId="69" fillId="0" borderId="14" xfId="1123" applyFont="1" applyBorder="1">
      <alignment vertical="top" wrapText="1"/>
    </xf>
    <xf numFmtId="49" fontId="69" fillId="0" borderId="14" xfId="1124" applyNumberFormat="1" applyFont="1" applyBorder="1">
      <alignment horizontal="center" vertical="top" wrapText="1"/>
    </xf>
    <xf numFmtId="49" fontId="69" fillId="17" borderId="14" xfId="1125" applyNumberFormat="1" applyFont="1" applyFill="1" applyBorder="1">
      <alignment horizontal="center" vertical="top" wrapText="1"/>
    </xf>
    <xf numFmtId="49" fontId="14" fillId="17" borderId="14" xfId="1126" applyNumberFormat="1" applyFont="1" applyFill="1" applyBorder="1">
      <alignment horizontal="center" vertical="top" wrapText="1"/>
    </xf>
    <xf numFmtId="49" fontId="69" fillId="0" borderId="14" xfId="1127" applyNumberFormat="1" applyFont="1" applyBorder="1">
      <alignment horizontal="left" vertical="top" wrapText="1"/>
    </xf>
    <xf numFmtId="0" fontId="14" fillId="17" borderId="14" xfId="1128" applyFont="1" applyFill="1" applyBorder="1">
      <alignment horizontal="center" vertical="top" wrapText="1"/>
    </xf>
    <xf numFmtId="0" fontId="69" fillId="17" borderId="14" xfId="1129" applyFont="1" applyFill="1" applyBorder="1">
      <alignment horizontal="right" vertical="center" wrapText="1"/>
    </xf>
    <xf numFmtId="0" fontId="69" fillId="0" borderId="14" xfId="1133" applyFont="1" applyBorder="1">
      <alignment horizontal="left" vertical="top" wrapText="1"/>
    </xf>
    <xf numFmtId="49" fontId="69" fillId="17" borderId="14" xfId="1134" applyNumberFormat="1" applyFont="1" applyFill="1" applyBorder="1">
      <alignment horizontal="left" vertical="top" wrapText="1"/>
    </xf>
    <xf numFmtId="0" fontId="69" fillId="17" borderId="14" xfId="1135" applyFont="1" applyFill="1" applyBorder="1">
      <alignment horizontal="center" vertical="center" wrapText="1"/>
    </xf>
    <xf numFmtId="49" fontId="69" fillId="0" borderId="23" xfId="1136" applyNumberFormat="1" applyFont="1" applyBorder="1">
      <alignment horizontal="center" vertical="top" wrapText="1"/>
    </xf>
    <xf numFmtId="0" fontId="69" fillId="0" borderId="23" xfId="1138" applyFont="1" applyBorder="1">
      <alignment horizontal="left" vertical="top" wrapText="1"/>
    </xf>
    <xf numFmtId="49" fontId="69" fillId="0" borderId="24" xfId="1139" applyNumberFormat="1" applyFont="1" applyBorder="1">
      <alignment horizontal="center" vertical="top" wrapText="1"/>
    </xf>
    <xf numFmtId="0" fontId="69" fillId="0" borderId="11" xfId="1140" applyFont="1" applyBorder="1">
      <alignment horizontal="left" vertical="top" wrapText="1"/>
    </xf>
    <xf numFmtId="49" fontId="69" fillId="0" borderId="19" xfId="1143" applyNumberFormat="1" applyFont="1" applyBorder="1">
      <alignment horizontal="center" vertical="top" wrapText="1"/>
    </xf>
    <xf numFmtId="0" fontId="69" fillId="0" borderId="23" xfId="1144" applyFont="1" applyBorder="1">
      <alignment vertical="top" wrapText="1"/>
    </xf>
    <xf numFmtId="49" fontId="14" fillId="0" borderId="14" xfId="1145" applyNumberFormat="1" applyFont="1" applyBorder="1">
      <alignment horizontal="left" vertical="top" wrapText="1"/>
    </xf>
    <xf numFmtId="0" fontId="14" fillId="0" borderId="12" xfId="1146" applyFont="1" applyBorder="1">
      <alignment horizontal="center" vertical="center" wrapText="1"/>
    </xf>
    <xf numFmtId="0" fontId="14" fillId="0" borderId="12" xfId="1147" applyFont="1" applyBorder="1">
      <alignment horizontal="center" vertical="center"/>
    </xf>
    <xf numFmtId="49" fontId="14" fillId="0" borderId="14" xfId="1148" applyNumberFormat="1" applyFont="1" applyBorder="1">
      <alignment horizontal="center" vertical="center" wrapText="1"/>
    </xf>
    <xf numFmtId="0" fontId="14" fillId="0" borderId="14" xfId="1149" applyFont="1" applyBorder="1">
      <alignment vertical="center" wrapText="1"/>
    </xf>
    <xf numFmtId="49" fontId="69" fillId="0" borderId="12" xfId="1150" applyNumberFormat="1" applyFont="1" applyBorder="1">
      <alignment horizontal="left" vertical="top" wrapText="1"/>
    </xf>
    <xf numFmtId="0" fontId="14" fillId="0" borderId="14" xfId="1151" applyFont="1" applyBorder="1">
      <alignment horizontal="center" vertical="center" wrapText="1"/>
    </xf>
    <xf numFmtId="0" fontId="14" fillId="0" borderId="23" xfId="1152" applyFont="1" applyBorder="1">
      <alignment vertical="center" wrapText="1"/>
    </xf>
    <xf numFmtId="0" fontId="14" fillId="0" borderId="21" xfId="1153" applyFont="1" applyBorder="1">
      <alignment vertical="center" wrapText="1"/>
    </xf>
    <xf numFmtId="49" fontId="69" fillId="0" borderId="26" xfId="1154" applyNumberFormat="1" applyFont="1" applyBorder="1">
      <alignment horizontal="left" vertical="top" wrapText="1"/>
    </xf>
    <xf numFmtId="49" fontId="69" fillId="0" borderId="11" xfId="1155" applyNumberFormat="1" applyFont="1" applyBorder="1">
      <alignment horizontal="left" vertical="top" wrapText="1"/>
    </xf>
    <xf numFmtId="49" fontId="14" fillId="0" borderId="23" xfId="1156" applyNumberFormat="1" applyFont="1" applyBorder="1">
      <alignment horizontal="center" vertical="center" wrapText="1"/>
    </xf>
    <xf numFmtId="49" fontId="14" fillId="0" borderId="21" xfId="1157" applyNumberFormat="1" applyFont="1" applyBorder="1">
      <alignment horizontal="center" vertical="center" wrapText="1"/>
    </xf>
    <xf numFmtId="0" fontId="14" fillId="0" borderId="23" xfId="1158" applyFont="1" applyBorder="1">
      <alignment horizontal="center" vertical="center" wrapText="1"/>
    </xf>
    <xf numFmtId="49" fontId="69" fillId="0" borderId="33" xfId="1159" applyNumberFormat="1" applyFont="1" applyBorder="1">
      <alignment horizontal="left" vertical="top" wrapText="1"/>
    </xf>
    <xf numFmtId="0" fontId="69" fillId="0" borderId="33" xfId="1160" applyFont="1" applyBorder="1">
      <alignment horizontal="left" vertical="top" wrapText="1"/>
    </xf>
    <xf numFmtId="0" fontId="9" fillId="9" borderId="14" xfId="1168" applyFont="1" applyFill="1" applyBorder="1">
      <alignment horizontal="left" vertical="center" wrapText="1" indent="6"/>
      <protection locked="0"/>
    </xf>
    <xf numFmtId="49" fontId="51" fillId="10" borderId="12" xfId="1169" applyNumberFormat="1" applyFont="1" applyFill="1" applyBorder="1">
      <alignment horizontal="left" vertical="center"/>
    </xf>
    <xf numFmtId="49" fontId="70" fillId="10" borderId="16" xfId="1170" applyNumberFormat="1" applyFont="1" applyFill="1" applyBorder="1">
      <alignment horizontal="left" vertical="center" indent="3"/>
    </xf>
    <xf numFmtId="49" fontId="29" fillId="10" borderId="16" xfId="1171" applyNumberFormat="1" applyFont="1" applyFill="1" applyBorder="1">
      <alignment horizontal="center" vertical="center" wrapText="1"/>
    </xf>
    <xf numFmtId="49" fontId="31" fillId="10" borderId="16" xfId="1172" applyNumberFormat="1" applyFont="1" applyFill="1" applyBorder="1">
      <alignment horizontal="center" vertical="center" wrapText="1"/>
    </xf>
    <xf numFmtId="49" fontId="31" fillId="10" borderId="11" xfId="1173" applyNumberFormat="1" applyFont="1" applyFill="1" applyBorder="1">
      <alignment horizontal="center" vertical="center" wrapText="1"/>
    </xf>
    <xf numFmtId="49" fontId="70" fillId="10" borderId="16" xfId="1174" applyNumberFormat="1" applyFont="1" applyFill="1" applyBorder="1">
      <alignment horizontal="left" vertical="center" indent="2"/>
    </xf>
    <xf numFmtId="49" fontId="70" fillId="10" borderId="16" xfId="1175" applyNumberFormat="1" applyFont="1" applyFill="1" applyBorder="1">
      <alignment horizontal="left" vertical="center" indent="1"/>
    </xf>
    <xf numFmtId="49" fontId="31" fillId="10" borderId="12" xfId="1176" applyNumberFormat="1" applyFont="1" applyFill="1" applyBorder="1">
      <alignment horizontal="left" vertical="top"/>
    </xf>
    <xf numFmtId="49" fontId="70" fillId="10" borderId="16" xfId="1177" applyNumberFormat="1" applyFont="1" applyFill="1" applyBorder="1">
      <alignment horizontal="left" vertical="center"/>
    </xf>
    <xf numFmtId="49" fontId="5" fillId="0" borderId="12" xfId="1179" applyNumberFormat="1" applyFont="1" applyBorder="1">
      <alignment horizontal="center" vertical="top"/>
    </xf>
    <xf numFmtId="49" fontId="5" fillId="22" borderId="23" xfId="1180" applyNumberFormat="1" applyFont="1" applyFill="1" applyBorder="1">
      <alignment vertical="top"/>
    </xf>
    <xf numFmtId="49" fontId="5" fillId="23" borderId="14" xfId="1181" applyNumberFormat="1" applyFont="1" applyFill="1" applyBorder="1">
      <alignment vertical="top"/>
    </xf>
    <xf numFmtId="49" fontId="5" fillId="0" borderId="16" xfId="1182" applyNumberFormat="1" applyFont="1" applyBorder="1">
      <alignment horizontal="center" vertical="top"/>
    </xf>
    <xf numFmtId="49" fontId="5" fillId="24" borderId="14" xfId="1183" applyNumberFormat="1" applyFont="1" applyFill="1" applyBorder="1">
      <alignment vertical="top"/>
    </xf>
    <xf numFmtId="49" fontId="5" fillId="25" borderId="14" xfId="1184" applyNumberFormat="1" applyFont="1" applyFill="1" applyBorder="1">
      <alignment vertical="top"/>
    </xf>
    <xf numFmtId="49" fontId="5" fillId="26" borderId="23" xfId="1185" applyNumberFormat="1" applyFont="1" applyFill="1" applyBorder="1">
      <alignment vertical="top"/>
    </xf>
    <xf numFmtId="49" fontId="5" fillId="27" borderId="12" xfId="1186" applyNumberFormat="1" applyFont="1" applyFill="1" applyBorder="1">
      <alignment vertical="top"/>
    </xf>
    <xf numFmtId="49" fontId="5" fillId="27" borderId="14" xfId="1187" applyNumberFormat="1" applyFont="1" applyFill="1" applyBorder="1">
      <alignment vertical="top"/>
    </xf>
    <xf numFmtId="49" fontId="5" fillId="26" borderId="14" xfId="1188" applyNumberFormat="1" applyFont="1" applyFill="1" applyBorder="1">
      <alignment vertical="top"/>
    </xf>
    <xf numFmtId="49" fontId="5" fillId="0" borderId="0" xfId="1189" applyNumberFormat="1" applyFont="1">
      <alignment vertical="top"/>
    </xf>
    <xf numFmtId="49" fontId="5" fillId="8" borderId="0" xfId="1190" applyNumberFormat="1" applyFont="1" applyFill="1">
      <alignment vertical="top"/>
    </xf>
    <xf numFmtId="0" fontId="5" fillId="0" borderId="0" xfId="1191" applyFont="1"/>
    <xf numFmtId="49" fontId="9" fillId="6" borderId="62" xfId="1192" applyNumberFormat="1" applyFont="1" applyFill="1" applyBorder="1">
      <alignment horizontal="center" vertical="top"/>
    </xf>
    <xf numFmtId="49" fontId="71" fillId="0" borderId="15" xfId="1193" applyNumberFormat="1" applyFont="1" applyBorder="1">
      <alignment vertical="top" wrapText="1"/>
    </xf>
    <xf numFmtId="0" fontId="5" fillId="0" borderId="15" xfId="1194" applyFont="1" applyBorder="1">
      <alignment vertical="top" wrapText="1"/>
    </xf>
    <xf numFmtId="0" fontId="3" fillId="0" borderId="65" xfId="1195" applyFont="1" applyBorder="1">
      <alignment vertical="top" wrapText="1"/>
    </xf>
    <xf numFmtId="0" fontId="5" fillId="0" borderId="14" xfId="1196" applyFont="1" applyBorder="1">
      <alignment vertical="top" wrapText="1"/>
    </xf>
    <xf numFmtId="49" fontId="5" fillId="0" borderId="23" xfId="1197" applyNumberFormat="1" applyFont="1" applyBorder="1">
      <alignment vertical="top"/>
    </xf>
    <xf numFmtId="0" fontId="12" fillId="0" borderId="15" xfId="1198" applyFont="1" applyBorder="1">
      <alignment vertical="center" wrapText="1"/>
    </xf>
    <xf numFmtId="0" fontId="3" fillId="0" borderId="0" xfId="1199" applyFont="1">
      <alignment vertical="top" wrapText="1"/>
    </xf>
    <xf numFmtId="0" fontId="9" fillId="0" borderId="15" xfId="1200" applyFont="1" applyBorder="1">
      <alignment vertical="center" wrapText="1"/>
    </xf>
    <xf numFmtId="0" fontId="0" fillId="0" borderId="0" xfId="0" applyFont="1">
      <alignment vertical="top"/>
    </xf>
    <xf numFmtId="0" fontId="9" fillId="0" borderId="11" xfId="34" applyFont="1" applyBorder="1">
      <alignment horizontal="center" vertical="center" wrapText="1"/>
    </xf>
    <xf numFmtId="0" fontId="9" fillId="0" borderId="12" xfId="35" applyFont="1" applyBorder="1">
      <alignment horizontal="center" vertical="center" wrapText="1"/>
    </xf>
    <xf numFmtId="0" fontId="19" fillId="0" borderId="0" xfId="59" applyFont="1">
      <alignment horizontal="left" vertical="center" wrapText="1"/>
    </xf>
    <xf numFmtId="14" fontId="16" fillId="0" borderId="14" xfId="47" applyNumberFormat="1" applyFont="1" applyBorder="1">
      <alignment horizontal="center" vertical="center" wrapText="1"/>
    </xf>
    <xf numFmtId="0" fontId="18" fillId="0" borderId="0" xfId="109" applyFont="1">
      <alignment horizontal="center" vertical="center" wrapText="1"/>
    </xf>
    <xf numFmtId="0" fontId="9" fillId="0" borderId="0" xfId="61" applyFont="1">
      <alignment horizontal="center" vertical="center" wrapText="1"/>
    </xf>
    <xf numFmtId="0" fontId="9" fillId="0" borderId="16" xfId="84" applyFont="1" applyBorder="1">
      <alignment horizontal="left" vertical="center" wrapText="1" indent="1"/>
    </xf>
    <xf numFmtId="0" fontId="9" fillId="0" borderId="16" xfId="85" applyFont="1" applyBorder="1">
      <alignment horizontal="center" vertical="center" wrapText="1"/>
    </xf>
    <xf numFmtId="4" fontId="9" fillId="0" borderId="14" xfId="86" applyNumberFormat="1" applyFont="1" applyBorder="1">
      <alignment horizontal="center" vertical="center" wrapText="1"/>
    </xf>
    <xf numFmtId="0" fontId="24" fillId="0" borderId="14" xfId="160" applyFont="1" applyBorder="1">
      <alignment horizontal="center" vertical="center" wrapText="1"/>
    </xf>
    <xf numFmtId="0" fontId="9" fillId="9" borderId="14" xfId="75" applyFont="1" applyFill="1" applyBorder="1">
      <alignment horizontal="left" vertical="center" wrapText="1" indent="1"/>
    </xf>
    <xf numFmtId="49" fontId="9" fillId="9" borderId="14" xfId="151" applyNumberFormat="1" applyFont="1" applyFill="1" applyBorder="1">
      <alignment horizontal="center" vertical="center" wrapText="1"/>
    </xf>
    <xf numFmtId="49" fontId="5" fillId="0" borderId="14" xfId="159" applyNumberFormat="1" applyFont="1" applyBorder="1">
      <alignment vertical="top"/>
    </xf>
    <xf numFmtId="49" fontId="24" fillId="0" borderId="29" xfId="136" applyNumberFormat="1" applyFont="1" applyBorder="1">
      <alignment horizontal="center" vertical="center" wrapText="1"/>
    </xf>
    <xf numFmtId="49" fontId="24" fillId="0" borderId="30" xfId="137" applyNumberFormat="1" applyFont="1" applyBorder="1">
      <alignment horizontal="center" vertical="center" wrapText="1"/>
    </xf>
    <xf numFmtId="49" fontId="24" fillId="0" borderId="12" xfId="138" applyNumberFormat="1" applyFont="1" applyBorder="1">
      <alignment horizontal="center" vertical="center" wrapText="1"/>
    </xf>
    <xf numFmtId="49" fontId="24" fillId="0" borderId="11" xfId="139" applyNumberFormat="1" applyFont="1" applyBorder="1">
      <alignment horizontal="center" vertical="center" wrapText="1"/>
    </xf>
    <xf numFmtId="0" fontId="9" fillId="0" borderId="18" xfId="121" applyFont="1" applyBorder="1">
      <alignment horizontal="left" vertical="center" wrapText="1" indent="1"/>
    </xf>
    <xf numFmtId="0" fontId="9" fillId="0" borderId="23" xfId="122" applyFont="1" applyBorder="1">
      <alignment horizontal="left" vertical="center" wrapText="1" indent="1"/>
    </xf>
    <xf numFmtId="0" fontId="9" fillId="0" borderId="24" xfId="123" applyFont="1" applyBorder="1">
      <alignment horizontal="left" vertical="center" wrapText="1" indent="1"/>
    </xf>
    <xf numFmtId="0" fontId="9" fillId="0" borderId="25" xfId="124" applyFont="1" applyBorder="1">
      <alignment horizontal="left" vertical="center" indent="1"/>
    </xf>
    <xf numFmtId="0" fontId="9" fillId="0" borderId="21" xfId="125" applyFont="1" applyBorder="1">
      <alignment horizontal="left" vertical="center" indent="1"/>
    </xf>
    <xf numFmtId="0" fontId="9" fillId="0" borderId="26" xfId="126" applyFont="1" applyBorder="1">
      <alignment horizontal="left" vertical="center" indent="1"/>
    </xf>
    <xf numFmtId="0" fontId="9" fillId="11" borderId="0" xfId="128" applyFont="1" applyFill="1">
      <alignment horizontal="center" vertical="center" wrapText="1"/>
    </xf>
    <xf numFmtId="0" fontId="9" fillId="0" borderId="14" xfId="95" applyFont="1" applyBorder="1">
      <alignment horizontal="center" vertical="center" wrapText="1"/>
    </xf>
    <xf numFmtId="0" fontId="26" fillId="0" borderId="24" xfId="129" applyFont="1" applyBorder="1">
      <alignment horizontal="center" vertical="center" wrapText="1"/>
    </xf>
    <xf numFmtId="0" fontId="26" fillId="0" borderId="17" xfId="130" applyFont="1" applyBorder="1">
      <alignment horizontal="center" vertical="center" wrapText="1"/>
    </xf>
    <xf numFmtId="0" fontId="5" fillId="0" borderId="0" xfId="127" applyFont="1">
      <alignment horizontal="left" vertical="center" wrapText="1" indent="2"/>
    </xf>
    <xf numFmtId="0" fontId="26" fillId="0" borderId="14" xfId="131" applyFont="1" applyBorder="1">
      <alignment horizontal="center" vertical="center" wrapText="1"/>
    </xf>
    <xf numFmtId="0" fontId="9" fillId="0" borderId="27" xfId="132" applyFont="1" applyBorder="1">
      <alignment horizontal="center" vertical="center" wrapText="1"/>
    </xf>
    <xf numFmtId="0" fontId="9" fillId="0" borderId="28" xfId="133" applyFont="1" applyBorder="1">
      <alignment horizontal="center" vertical="center" wrapText="1"/>
    </xf>
    <xf numFmtId="0" fontId="9" fillId="9" borderId="23" xfId="150" applyFont="1" applyFill="1" applyBorder="1">
      <alignment horizontal="left" vertical="center" wrapText="1" indent="1"/>
      <protection locked="0"/>
    </xf>
    <xf numFmtId="0" fontId="9" fillId="9" borderId="21" xfId="157" applyFont="1" applyFill="1" applyBorder="1">
      <alignment horizontal="left" vertical="center" wrapText="1" indent="1"/>
      <protection locked="0"/>
    </xf>
    <xf numFmtId="49" fontId="9" fillId="0" borderId="14" xfId="145" applyNumberFormat="1" applyFont="1" applyBorder="1">
      <alignment horizontal="center" vertical="center" wrapText="1"/>
    </xf>
    <xf numFmtId="0" fontId="9" fillId="9" borderId="23" xfId="146" applyFont="1" applyFill="1" applyBorder="1">
      <alignment horizontal="left" vertical="center" wrapText="1" indent="2"/>
    </xf>
    <xf numFmtId="0" fontId="9" fillId="9" borderId="33" xfId="156" applyFont="1" applyFill="1" applyBorder="1">
      <alignment horizontal="left" vertical="center" wrapText="1" indent="2"/>
    </xf>
    <xf numFmtId="0" fontId="9" fillId="9" borderId="21" xfId="164" applyFont="1" applyFill="1" applyBorder="1">
      <alignment horizontal="left" vertical="center" wrapText="1" indent="2"/>
    </xf>
    <xf numFmtId="49" fontId="9" fillId="9" borderId="21" xfId="147" applyNumberFormat="1" applyFont="1" applyFill="1" applyBorder="1">
      <alignment horizontal="center" vertical="center" wrapText="1"/>
    </xf>
    <xf numFmtId="14" fontId="27" fillId="0" borderId="32" xfId="148" applyNumberFormat="1" applyFont="1" applyBorder="1">
      <alignment horizontal="center" vertical="center" wrapText="1"/>
    </xf>
    <xf numFmtId="0" fontId="9" fillId="0" borderId="32" xfId="149" applyFont="1" applyBorder="1">
      <alignment horizontal="center" vertical="center" wrapText="1"/>
    </xf>
    <xf numFmtId="49" fontId="5" fillId="0" borderId="17" xfId="191" applyNumberFormat="1" applyFont="1" applyBorder="1">
      <alignment horizontal="left" vertical="center" wrapText="1"/>
    </xf>
    <xf numFmtId="49" fontId="9" fillId="0" borderId="17" xfId="189" applyNumberFormat="1" applyFont="1" applyBorder="1">
      <alignment horizontal="center" vertical="center" wrapText="1"/>
    </xf>
    <xf numFmtId="0" fontId="9" fillId="0" borderId="14" xfId="184" applyFont="1" applyBorder="1">
      <alignment horizontal="left" vertical="top" wrapText="1"/>
    </xf>
    <xf numFmtId="49" fontId="5" fillId="0" borderId="14" xfId="197" applyNumberFormat="1" applyFont="1" applyBorder="1">
      <alignment horizontal="left" vertical="top"/>
    </xf>
    <xf numFmtId="0" fontId="5" fillId="0" borderId="24" xfId="186" applyFont="1" applyBorder="1">
      <alignment horizontal="center" vertical="center"/>
    </xf>
    <xf numFmtId="0" fontId="5" fillId="0" borderId="19" xfId="195" applyFont="1" applyBorder="1">
      <alignment horizontal="center" vertical="center"/>
    </xf>
    <xf numFmtId="0" fontId="5" fillId="0" borderId="17" xfId="187" applyFont="1" applyBorder="1">
      <alignment horizontal="center" vertical="center"/>
    </xf>
    <xf numFmtId="49" fontId="9" fillId="0" borderId="17" xfId="188" applyNumberFormat="1" applyFont="1" applyBorder="1">
      <alignment horizontal="left" vertical="center" wrapText="1"/>
    </xf>
    <xf numFmtId="0" fontId="5" fillId="0" borderId="17" xfId="190" applyFont="1" applyBorder="1">
      <alignment horizontal="left" vertical="center" wrapText="1"/>
    </xf>
    <xf numFmtId="0" fontId="5" fillId="0" borderId="14" xfId="183" applyFont="1" applyBorder="1">
      <alignment horizontal="center" vertical="top"/>
    </xf>
    <xf numFmtId="0" fontId="9" fillId="9" borderId="23" xfId="185" applyFont="1" applyFill="1" applyBorder="1">
      <alignment horizontal="center" vertical="top" wrapText="1"/>
    </xf>
    <xf numFmtId="0" fontId="9" fillId="9" borderId="33" xfId="194" applyFont="1" applyFill="1" applyBorder="1">
      <alignment horizontal="center" vertical="top" wrapText="1"/>
    </xf>
    <xf numFmtId="0" fontId="9" fillId="9" borderId="21" xfId="198" applyFont="1" applyFill="1" applyBorder="1">
      <alignment horizontal="center" vertical="top" wrapText="1"/>
    </xf>
    <xf numFmtId="0" fontId="5" fillId="0" borderId="0" xfId="213" quotePrefix="1" applyFont="1">
      <alignment horizontal="left" vertical="top" wrapText="1" indent="1"/>
    </xf>
    <xf numFmtId="0" fontId="5" fillId="0" borderId="0" xfId="212" applyFont="1">
      <alignment horizontal="left" vertical="top" wrapText="1"/>
    </xf>
    <xf numFmtId="0" fontId="5" fillId="0" borderId="23" xfId="206" applyFont="1" applyBorder="1">
      <alignment horizontal="center" vertical="top"/>
    </xf>
    <xf numFmtId="0" fontId="5" fillId="0" borderId="33" xfId="208" applyFont="1" applyBorder="1">
      <alignment horizontal="center" vertical="top"/>
    </xf>
    <xf numFmtId="0" fontId="5" fillId="0" borderId="21" xfId="210" applyFont="1" applyBorder="1">
      <alignment horizontal="center" vertical="top"/>
    </xf>
    <xf numFmtId="0" fontId="9" fillId="0" borderId="23" xfId="207" applyFont="1" applyBorder="1">
      <alignment horizontal="left" vertical="top" wrapText="1"/>
    </xf>
    <xf numFmtId="0" fontId="9" fillId="0" borderId="33" xfId="209" applyFont="1" applyBorder="1">
      <alignment horizontal="left" vertical="top" wrapText="1"/>
    </xf>
    <xf numFmtId="0" fontId="9" fillId="0" borderId="21" xfId="211" applyFont="1" applyBorder="1">
      <alignment horizontal="left" vertical="top" wrapText="1"/>
    </xf>
    <xf numFmtId="0" fontId="9" fillId="7" borderId="14" xfId="203" applyFont="1" applyFill="1" applyBorder="1">
      <alignment horizontal="left" vertical="top" wrapText="1"/>
      <protection locked="0"/>
    </xf>
    <xf numFmtId="0" fontId="5" fillId="7" borderId="14" xfId="205" applyFont="1" applyFill="1" applyBorder="1">
      <alignment horizontal="left" vertical="top"/>
      <protection locked="0"/>
    </xf>
    <xf numFmtId="49" fontId="23" fillId="8" borderId="36" xfId="179" applyNumberFormat="1" applyFont="1" applyFill="1" applyBorder="1">
      <alignment horizontal="center" vertical="center" wrapText="1"/>
    </xf>
    <xf numFmtId="0" fontId="9" fillId="0" borderId="18" xfId="170" applyFont="1" applyBorder="1">
      <alignment horizontal="left" vertical="top" wrapText="1" indent="1"/>
    </xf>
    <xf numFmtId="0" fontId="9" fillId="0" borderId="23" xfId="171" applyFont="1" applyBorder="1">
      <alignment horizontal="left" vertical="top" wrapText="1" indent="1"/>
    </xf>
    <xf numFmtId="0" fontId="9" fillId="0" borderId="24" xfId="172" applyFont="1" applyBorder="1">
      <alignment horizontal="left" vertical="top" wrapText="1" indent="1"/>
    </xf>
    <xf numFmtId="0" fontId="29" fillId="0" borderId="20" xfId="174" applyFont="1" applyBorder="1">
      <alignment horizontal="left" vertical="center" wrapText="1" indent="1"/>
    </xf>
    <xf numFmtId="0" fontId="29" fillId="0" borderId="33" xfId="175" applyFont="1" applyBorder="1">
      <alignment horizontal="left" vertical="center" wrapText="1" indent="1"/>
    </xf>
    <xf numFmtId="0" fontId="29" fillId="0" borderId="19" xfId="176" applyFont="1" applyBorder="1">
      <alignment horizontal="left" vertical="center" wrapText="1" indent="1"/>
    </xf>
    <xf numFmtId="0" fontId="9" fillId="0" borderId="36" xfId="173" applyFont="1" applyBorder="1">
      <alignment horizontal="left" vertical="center" indent="1"/>
    </xf>
    <xf numFmtId="0" fontId="5" fillId="0" borderId="14" xfId="177" applyFont="1" applyBorder="1">
      <alignment horizontal="center" vertical="center" wrapText="1"/>
    </xf>
    <xf numFmtId="0" fontId="9" fillId="0" borderId="17" xfId="215" applyFont="1" applyBorder="1">
      <alignment horizontal="left" vertical="center" wrapText="1" indent="1"/>
    </xf>
    <xf numFmtId="0" fontId="9" fillId="0" borderId="23" xfId="220" applyFont="1" applyBorder="1">
      <alignment horizontal="center" vertical="center" wrapText="1"/>
    </xf>
    <xf numFmtId="0" fontId="9" fillId="0" borderId="24" xfId="217" applyFont="1" applyBorder="1">
      <alignment horizontal="center" vertical="center" wrapText="1"/>
    </xf>
    <xf numFmtId="0" fontId="9" fillId="0" borderId="18" xfId="218" applyFont="1" applyBorder="1">
      <alignment horizontal="center" vertical="center" wrapText="1"/>
    </xf>
    <xf numFmtId="0" fontId="9" fillId="0" borderId="19" xfId="221" applyFont="1" applyBorder="1">
      <alignment horizontal="center" vertical="center" wrapText="1"/>
    </xf>
    <xf numFmtId="0" fontId="9" fillId="0" borderId="20" xfId="222" applyFont="1" applyBorder="1">
      <alignment horizontal="center" vertical="center" wrapText="1"/>
    </xf>
    <xf numFmtId="0" fontId="9" fillId="0" borderId="33" xfId="219" applyFont="1" applyBorder="1">
      <alignment horizontal="center" vertical="center" wrapText="1"/>
    </xf>
    <xf numFmtId="0" fontId="9" fillId="0" borderId="26" xfId="223" applyFont="1" applyBorder="1">
      <alignment horizontal="center" vertical="center" wrapText="1"/>
    </xf>
    <xf numFmtId="0" fontId="9" fillId="0" borderId="25" xfId="224" applyFont="1" applyBorder="1">
      <alignment horizontal="center" vertical="center" wrapText="1"/>
    </xf>
    <xf numFmtId="49" fontId="9" fillId="0" borderId="14" xfId="226" applyNumberFormat="1" applyFont="1" applyBorder="1">
      <alignment horizontal="center" vertical="center"/>
    </xf>
    <xf numFmtId="49" fontId="9" fillId="0" borderId="23" xfId="237" applyNumberFormat="1" applyFont="1" applyBorder="1">
      <alignment horizontal="center" vertical="center"/>
    </xf>
    <xf numFmtId="0" fontId="9" fillId="0" borderId="14" xfId="227" applyFont="1" applyBorder="1">
      <alignment horizontal="left" vertical="center" wrapText="1"/>
    </xf>
    <xf numFmtId="0" fontId="9" fillId="0" borderId="23" xfId="238" applyFont="1" applyBorder="1">
      <alignment horizontal="left" vertical="center" wrapText="1"/>
    </xf>
    <xf numFmtId="0" fontId="9" fillId="0" borderId="24" xfId="239" applyFont="1" applyBorder="1">
      <alignment horizontal="left" vertical="center" wrapText="1"/>
    </xf>
    <xf numFmtId="49" fontId="9" fillId="9" borderId="23" xfId="228" applyNumberFormat="1" applyFont="1" applyFill="1" applyBorder="1">
      <alignment horizontal="center" vertical="center" wrapText="1"/>
    </xf>
    <xf numFmtId="49" fontId="9" fillId="9" borderId="33" xfId="234" applyNumberFormat="1" applyFont="1" applyFill="1" applyBorder="1">
      <alignment horizontal="center" vertical="center" wrapText="1"/>
    </xf>
    <xf numFmtId="0" fontId="9" fillId="0" borderId="17" xfId="230" applyFont="1" applyBorder="1">
      <alignment horizontal="center" vertical="center"/>
    </xf>
    <xf numFmtId="0" fontId="25" fillId="0" borderId="36" xfId="200" applyFont="1" applyBorder="1">
      <alignment horizontal="left" vertical="center"/>
    </xf>
    <xf numFmtId="0" fontId="25" fillId="0" borderId="25" xfId="202" applyFont="1" applyBorder="1">
      <alignment horizontal="left" vertical="center"/>
    </xf>
    <xf numFmtId="0" fontId="25" fillId="0" borderId="20" xfId="196" applyFont="1" applyBorder="1">
      <alignment horizontal="left" vertical="center"/>
    </xf>
    <xf numFmtId="0" fontId="9" fillId="0" borderId="12" xfId="243" applyFont="1" applyBorder="1">
      <alignment horizontal="left" vertical="center" wrapText="1"/>
    </xf>
    <xf numFmtId="0" fontId="9" fillId="0" borderId="36" xfId="216" applyFont="1" applyBorder="1">
      <alignment horizontal="left" vertical="center" wrapText="1" indent="1"/>
    </xf>
    <xf numFmtId="49" fontId="9" fillId="8" borderId="0" xfId="265" applyNumberFormat="1" applyFont="1" applyFill="1">
      <alignment horizontal="center" vertical="center" wrapText="1"/>
    </xf>
    <xf numFmtId="49" fontId="5" fillId="8" borderId="14" xfId="250" applyNumberFormat="1" applyFont="1" applyFill="1" applyBorder="1">
      <alignment horizontal="center" vertical="center" wrapText="1"/>
    </xf>
    <xf numFmtId="49" fontId="9" fillId="8" borderId="14" xfId="251" applyNumberFormat="1" applyFont="1" applyFill="1" applyBorder="1">
      <alignment horizontal="center" vertical="center" wrapText="1"/>
    </xf>
    <xf numFmtId="0" fontId="36" fillId="0" borderId="0" xfId="299" applyFont="1">
      <alignment horizontal="left" vertical="top" wrapText="1" indent="1"/>
    </xf>
    <xf numFmtId="0" fontId="16" fillId="8" borderId="0" xfId="249" applyFont="1" applyFill="1">
      <alignment horizontal="left" vertical="center" wrapText="1"/>
    </xf>
    <xf numFmtId="0" fontId="5" fillId="8" borderId="14" xfId="252" applyFont="1" applyFill="1" applyBorder="1">
      <alignment horizontal="center" vertical="center" wrapText="1"/>
    </xf>
    <xf numFmtId="0" fontId="9" fillId="8" borderId="14" xfId="253" applyFont="1" applyFill="1" applyBorder="1">
      <alignment horizontal="center" vertical="center" wrapText="1"/>
    </xf>
    <xf numFmtId="0" fontId="9" fillId="8" borderId="23" xfId="283" applyFont="1" applyFill="1" applyBorder="1">
      <alignment horizontal="left" vertical="top" wrapText="1"/>
    </xf>
    <xf numFmtId="0" fontId="9" fillId="8" borderId="33" xfId="285" applyFont="1" applyFill="1" applyBorder="1">
      <alignment horizontal="left" vertical="top" wrapText="1"/>
    </xf>
    <xf numFmtId="0" fontId="9" fillId="8" borderId="21" xfId="289" applyFont="1" applyFill="1" applyBorder="1">
      <alignment horizontal="left" vertical="top" wrapText="1"/>
    </xf>
    <xf numFmtId="0" fontId="9" fillId="8" borderId="20" xfId="266" applyFont="1" applyFill="1" applyBorder="1">
      <alignment horizontal="center" vertical="center" wrapText="1"/>
    </xf>
    <xf numFmtId="0" fontId="5" fillId="0" borderId="12" xfId="312" applyFont="1" applyBorder="1">
      <alignment horizontal="center" vertical="center" wrapText="1"/>
    </xf>
    <xf numFmtId="0" fontId="5" fillId="0" borderId="23" xfId="315" applyFont="1" applyBorder="1">
      <alignment horizontal="center" vertical="center" wrapText="1"/>
    </xf>
    <xf numFmtId="0" fontId="5" fillId="0" borderId="21" xfId="318" applyFont="1" applyBorder="1">
      <alignment horizontal="center" vertical="center" wrapText="1"/>
    </xf>
    <xf numFmtId="0" fontId="5" fillId="0" borderId="18" xfId="317" applyFont="1" applyBorder="1">
      <alignment horizontal="center" vertical="center" wrapText="1"/>
    </xf>
    <xf numFmtId="0" fontId="5" fillId="0" borderId="25" xfId="320" applyFont="1" applyBorder="1">
      <alignment horizontal="center" vertical="center" wrapText="1"/>
    </xf>
    <xf numFmtId="0" fontId="5" fillId="0" borderId="24" xfId="316" applyFont="1" applyBorder="1">
      <alignment horizontal="center" vertical="center" wrapText="1"/>
    </xf>
    <xf numFmtId="0" fontId="5" fillId="0" borderId="26" xfId="319" applyFont="1" applyBorder="1">
      <alignment horizontal="center" vertical="center" wrapText="1"/>
    </xf>
    <xf numFmtId="0" fontId="5" fillId="0" borderId="23" xfId="335" applyFont="1" applyBorder="1">
      <alignment horizontal="left" vertical="top" wrapText="1"/>
    </xf>
    <xf numFmtId="0" fontId="5" fillId="0" borderId="21" xfId="341" applyFont="1" applyBorder="1">
      <alignment horizontal="left" vertical="top" wrapText="1"/>
    </xf>
    <xf numFmtId="0" fontId="9" fillId="0" borderId="25" xfId="308" applyFont="1" applyBorder="1">
      <alignment horizontal="left" vertical="center" wrapText="1" indent="1"/>
    </xf>
    <xf numFmtId="0" fontId="9" fillId="0" borderId="21" xfId="309" applyFont="1" applyBorder="1">
      <alignment horizontal="left" vertical="center" wrapText="1" indent="1"/>
    </xf>
    <xf numFmtId="0" fontId="9" fillId="0" borderId="26" xfId="310" applyFont="1" applyBorder="1">
      <alignment horizontal="left" vertical="center" wrapText="1" indent="1"/>
    </xf>
    <xf numFmtId="0" fontId="5" fillId="0" borderId="16" xfId="313" applyFont="1" applyBorder="1">
      <alignment horizontal="center" vertical="center" wrapText="1"/>
    </xf>
    <xf numFmtId="0" fontId="5" fillId="0" borderId="11" xfId="314" applyFont="1" applyBorder="1">
      <alignment horizontal="center" vertical="center" wrapText="1"/>
    </xf>
    <xf numFmtId="0" fontId="9" fillId="0" borderId="17" xfId="350" applyFont="1" applyBorder="1">
      <alignment horizontal="left" vertical="top" wrapText="1" indent="1"/>
    </xf>
    <xf numFmtId="49" fontId="5" fillId="0" borderId="24" xfId="342" applyNumberFormat="1" applyFont="1" applyBorder="1">
      <alignment horizontal="center" vertical="center" wrapText="1"/>
    </xf>
    <xf numFmtId="49" fontId="5" fillId="0" borderId="26" xfId="348" applyNumberFormat="1" applyFont="1" applyBorder="1">
      <alignment horizontal="center" vertical="center" wrapText="1"/>
    </xf>
    <xf numFmtId="0" fontId="9" fillId="9" borderId="17" xfId="343" applyFont="1" applyFill="1" applyBorder="1">
      <alignment horizontal="left" vertical="center" wrapText="1"/>
    </xf>
    <xf numFmtId="0" fontId="9" fillId="9" borderId="36" xfId="349" applyFont="1" applyFill="1" applyBorder="1">
      <alignment horizontal="left" vertical="center" wrapText="1"/>
    </xf>
    <xf numFmtId="0" fontId="9" fillId="0" borderId="21" xfId="100" applyFont="1" applyBorder="1">
      <alignment horizontal="center" vertical="center" wrapText="1"/>
    </xf>
    <xf numFmtId="0" fontId="5" fillId="0" borderId="33" xfId="359" applyFont="1" applyBorder="1">
      <alignment horizontal="left" vertical="top" wrapText="1"/>
    </xf>
    <xf numFmtId="0" fontId="9" fillId="9" borderId="12" xfId="328" applyFont="1" applyFill="1" applyBorder="1">
      <alignment horizontal="left" vertical="center" wrapText="1"/>
    </xf>
    <xf numFmtId="0" fontId="9" fillId="9" borderId="16" xfId="389" applyFont="1" applyFill="1" applyBorder="1">
      <alignment horizontal="left" vertical="center" wrapText="1"/>
    </xf>
    <xf numFmtId="0" fontId="9" fillId="9" borderId="11" xfId="390" applyFont="1" applyFill="1" applyBorder="1">
      <alignment horizontal="left" vertical="center" wrapText="1"/>
    </xf>
    <xf numFmtId="0" fontId="5" fillId="8" borderId="14" xfId="424" applyFont="1" applyFill="1" applyBorder="1">
      <alignment horizontal="right" vertical="center" wrapText="1" indent="1"/>
    </xf>
    <xf numFmtId="168" fontId="9" fillId="6" borderId="14" xfId="427" applyNumberFormat="1" applyFont="1" applyFill="1" applyBorder="1">
      <alignment horizontal="left" vertical="center" wrapText="1" indent="1"/>
    </xf>
    <xf numFmtId="0" fontId="9" fillId="6" borderId="14" xfId="426" applyFont="1" applyFill="1" applyBorder="1">
      <alignment horizontal="left" vertical="center" wrapText="1" indent="1"/>
    </xf>
    <xf numFmtId="0" fontId="9" fillId="6" borderId="12" xfId="376" applyFont="1" applyFill="1" applyBorder="1">
      <alignment horizontal="left" vertical="center" wrapText="1"/>
    </xf>
    <xf numFmtId="0" fontId="9" fillId="6" borderId="16" xfId="377" applyFont="1" applyFill="1" applyBorder="1">
      <alignment horizontal="left" vertical="center" wrapText="1"/>
    </xf>
    <xf numFmtId="0" fontId="9" fillId="6" borderId="11" xfId="378" applyFont="1" applyFill="1" applyBorder="1">
      <alignment horizontal="left" vertical="center" wrapText="1"/>
    </xf>
    <xf numFmtId="49" fontId="18" fillId="0" borderId="14" xfId="419" applyNumberFormat="1" applyFont="1" applyBorder="1">
      <alignment horizontal="center" vertical="center" wrapText="1"/>
    </xf>
    <xf numFmtId="168" fontId="18" fillId="0" borderId="14" xfId="418" applyNumberFormat="1" applyFont="1" applyBorder="1">
      <alignment horizontal="center" vertical="center" wrapText="1"/>
    </xf>
    <xf numFmtId="0" fontId="18" fillId="0" borderId="14" xfId="371" applyFont="1" applyBorder="1">
      <alignment horizontal="center" vertical="center"/>
    </xf>
    <xf numFmtId="0" fontId="18" fillId="0" borderId="12" xfId="380" applyFont="1" applyBorder="1">
      <alignment horizontal="center" vertical="center"/>
    </xf>
    <xf numFmtId="0" fontId="18" fillId="0" borderId="14" xfId="113" applyFont="1" applyBorder="1">
      <alignment horizontal="center" vertical="center" wrapText="1"/>
    </xf>
    <xf numFmtId="0" fontId="18" fillId="0" borderId="12" xfId="391" applyFont="1" applyBorder="1">
      <alignment horizontal="center" vertical="center" wrapText="1"/>
    </xf>
    <xf numFmtId="0" fontId="23" fillId="0" borderId="0" xfId="82" applyFont="1">
      <alignment horizontal="center" vertical="center" wrapText="1"/>
    </xf>
    <xf numFmtId="168" fontId="5" fillId="7" borderId="14" xfId="398" applyNumberFormat="1" applyFont="1" applyFill="1" applyBorder="1">
      <alignment horizontal="center" vertical="center" wrapText="1"/>
      <protection locked="0"/>
    </xf>
    <xf numFmtId="49" fontId="5" fillId="7" borderId="14" xfId="401" applyNumberFormat="1" applyFont="1" applyFill="1" applyBorder="1">
      <alignment horizontal="center" vertical="center" wrapText="1"/>
      <protection locked="0"/>
    </xf>
    <xf numFmtId="168" fontId="5" fillId="7" borderId="23" xfId="450" applyNumberFormat="1" applyFont="1" applyFill="1" applyBorder="1">
      <alignment horizontal="center" vertical="center" wrapText="1"/>
      <protection locked="0"/>
    </xf>
    <xf numFmtId="49" fontId="5" fillId="7" borderId="21" xfId="452" applyNumberFormat="1" applyFont="1" applyFill="1" applyBorder="1">
      <alignment horizontal="center" vertical="center" wrapText="1"/>
      <protection locked="0"/>
    </xf>
    <xf numFmtId="0" fontId="18" fillId="0" borderId="23" xfId="437" applyFont="1" applyBorder="1">
      <alignment horizontal="center" vertical="center" wrapText="1"/>
    </xf>
    <xf numFmtId="0" fontId="18" fillId="0" borderId="21" xfId="112" applyFont="1" applyBorder="1">
      <alignment horizontal="center" vertical="center" wrapText="1"/>
    </xf>
    <xf numFmtId="0" fontId="41" fillId="8" borderId="17" xfId="448" applyFont="1" applyFill="1" applyBorder="1">
      <alignment horizontal="center" vertical="center" wrapText="1"/>
    </xf>
    <xf numFmtId="0" fontId="30" fillId="0" borderId="36" xfId="429" applyFont="1" applyBorder="1">
      <alignment horizontal="center" vertical="center" wrapText="1"/>
    </xf>
    <xf numFmtId="0" fontId="9" fillId="8" borderId="14" xfId="373" applyFont="1" applyFill="1" applyBorder="1">
      <alignment horizontal="left" vertical="center" wrapText="1"/>
    </xf>
    <xf numFmtId="0" fontId="5" fillId="8" borderId="12" xfId="431" applyFont="1" applyFill="1" applyBorder="1">
      <alignment horizontal="center" vertical="center" wrapText="1"/>
    </xf>
    <xf numFmtId="0" fontId="5" fillId="8" borderId="16" xfId="432" applyFont="1" applyFill="1" applyBorder="1">
      <alignment horizontal="center" vertical="center" wrapText="1"/>
    </xf>
    <xf numFmtId="0" fontId="5" fillId="8" borderId="11" xfId="433" applyFont="1" applyFill="1" applyBorder="1">
      <alignment horizontal="center" vertical="center" wrapText="1"/>
    </xf>
    <xf numFmtId="0" fontId="9" fillId="8" borderId="23" xfId="434" applyFont="1" applyFill="1" applyBorder="1">
      <alignment horizontal="center" vertical="center" wrapText="1"/>
    </xf>
    <xf numFmtId="0" fontId="9" fillId="8" borderId="33" xfId="438" applyFont="1" applyFill="1" applyBorder="1">
      <alignment horizontal="center" vertical="center" wrapText="1"/>
    </xf>
    <xf numFmtId="0" fontId="9" fillId="8" borderId="21" xfId="441" applyFont="1" applyFill="1" applyBorder="1">
      <alignment horizontal="center" vertical="center" wrapText="1"/>
    </xf>
    <xf numFmtId="49" fontId="25" fillId="10" borderId="23" xfId="435" applyNumberFormat="1" applyFont="1" applyFill="1" applyBorder="1">
      <alignment horizontal="center" vertical="center" textRotation="90" wrapText="1"/>
    </xf>
    <xf numFmtId="49" fontId="25" fillId="10" borderId="33" xfId="439" applyNumberFormat="1" applyFont="1" applyFill="1" applyBorder="1">
      <alignment horizontal="center" vertical="center" textRotation="90" wrapText="1"/>
    </xf>
    <xf numFmtId="49" fontId="25" fillId="10" borderId="21" xfId="442" applyNumberFormat="1" applyFont="1" applyFill="1" applyBorder="1">
      <alignment horizontal="center" vertical="center" textRotation="90" wrapText="1"/>
    </xf>
    <xf numFmtId="0" fontId="36" fillId="0" borderId="23" xfId="399" applyFont="1" applyBorder="1">
      <alignment horizontal="left" vertical="top" wrapText="1"/>
    </xf>
    <xf numFmtId="0" fontId="36" fillId="0" borderId="33" xfId="402" applyFont="1" applyBorder="1">
      <alignment horizontal="left" vertical="top" wrapText="1"/>
    </xf>
    <xf numFmtId="0" fontId="36" fillId="0" borderId="21" xfId="406" applyFont="1" applyBorder="1">
      <alignment horizontal="left" vertical="top" wrapText="1"/>
    </xf>
    <xf numFmtId="0" fontId="9" fillId="0" borderId="14" xfId="454" applyFont="1" applyBorder="1">
      <alignment horizontal="center" vertical="center"/>
    </xf>
    <xf numFmtId="0" fontId="9" fillId="0" borderId="12" xfId="455" applyFont="1" applyBorder="1">
      <alignment horizontal="center" vertical="center"/>
    </xf>
    <xf numFmtId="0" fontId="23" fillId="0" borderId="23" xfId="461" applyFont="1" applyBorder="1">
      <alignment horizontal="center" vertical="center" wrapText="1"/>
    </xf>
    <xf numFmtId="0" fontId="23" fillId="0" borderId="21" xfId="101" applyFont="1" applyBorder="1">
      <alignment horizontal="center" vertical="center" wrapText="1"/>
    </xf>
    <xf numFmtId="0" fontId="5" fillId="8" borderId="17" xfId="460" applyFont="1" applyFill="1" applyBorder="1">
      <alignment horizontal="center" vertical="center" wrapText="1"/>
    </xf>
    <xf numFmtId="0" fontId="23" fillId="0" borderId="12" xfId="464" applyFont="1" applyBorder="1">
      <alignment horizontal="left" vertical="center" wrapText="1"/>
    </xf>
    <xf numFmtId="0" fontId="23" fillId="0" borderId="16" xfId="465" applyFont="1" applyBorder="1">
      <alignment horizontal="left" vertical="center" wrapText="1"/>
    </xf>
    <xf numFmtId="0" fontId="23" fillId="0" borderId="11" xfId="466" applyFont="1" applyBorder="1">
      <alignment horizontal="left" vertical="center" wrapText="1"/>
    </xf>
    <xf numFmtId="0" fontId="9" fillId="9" borderId="14" xfId="482" applyFont="1" applyFill="1" applyBorder="1">
      <alignment horizontal="left" vertical="center" wrapText="1"/>
    </xf>
    <xf numFmtId="168" fontId="5" fillId="7" borderId="21" xfId="488" applyNumberFormat="1" applyFont="1" applyFill="1" applyBorder="1">
      <alignment horizontal="center" vertical="center" wrapText="1"/>
      <protection locked="0"/>
    </xf>
    <xf numFmtId="0" fontId="9" fillId="6" borderId="24" xfId="476" applyFont="1" applyFill="1" applyBorder="1">
      <alignment horizontal="left" vertical="center" wrapText="1"/>
    </xf>
    <xf numFmtId="0" fontId="9" fillId="6" borderId="17" xfId="477" applyFont="1" applyFill="1" applyBorder="1">
      <alignment horizontal="left" vertical="center" wrapText="1"/>
    </xf>
    <xf numFmtId="0" fontId="9" fillId="6" borderId="18" xfId="478" applyFont="1" applyFill="1" applyBorder="1">
      <alignment horizontal="left" vertical="center" wrapText="1"/>
    </xf>
    <xf numFmtId="0" fontId="9" fillId="6" borderId="14" xfId="479" applyFont="1" applyFill="1" applyBorder="1">
      <alignment horizontal="left" vertical="center" wrapText="1"/>
    </xf>
    <xf numFmtId="0" fontId="23" fillId="0" borderId="14" xfId="257" applyFont="1" applyBorder="1">
      <alignment horizontal="left" vertical="center" wrapText="1"/>
    </xf>
    <xf numFmtId="0" fontId="5" fillId="0" borderId="33" xfId="503" applyFont="1" applyBorder="1">
      <alignment horizontal="center" vertical="center" wrapText="1"/>
    </xf>
    <xf numFmtId="0" fontId="9" fillId="0" borderId="17" xfId="501" applyFont="1" applyBorder="1">
      <alignment horizontal="center" vertical="center" wrapText="1"/>
    </xf>
    <xf numFmtId="0" fontId="9" fillId="0" borderId="36" xfId="502" applyFont="1" applyBorder="1">
      <alignment horizontal="center" vertical="center" wrapText="1"/>
    </xf>
    <xf numFmtId="0" fontId="9" fillId="9" borderId="18" xfId="489" applyFont="1" applyFill="1" applyBorder="1">
      <alignment horizontal="left" vertical="center" wrapText="1"/>
    </xf>
    <xf numFmtId="49" fontId="9" fillId="0" borderId="14" xfId="64" applyNumberFormat="1" applyFont="1" applyBorder="1">
      <alignment horizontal="left" vertical="center" wrapText="1" indent="1"/>
    </xf>
    <xf numFmtId="0" fontId="5" fillId="8" borderId="24" xfId="532" applyFont="1" applyFill="1" applyBorder="1">
      <alignment horizontal="center" vertical="center" wrapText="1"/>
    </xf>
    <xf numFmtId="0" fontId="5" fillId="8" borderId="18" xfId="533" applyFont="1" applyFill="1" applyBorder="1">
      <alignment horizontal="center" vertical="center" wrapText="1"/>
    </xf>
    <xf numFmtId="0" fontId="5" fillId="8" borderId="19" xfId="535" applyFont="1" applyFill="1" applyBorder="1">
      <alignment horizontal="center" vertical="center" wrapText="1"/>
    </xf>
    <xf numFmtId="0" fontId="5" fillId="8" borderId="0" xfId="536" applyFont="1" applyFill="1">
      <alignment horizontal="center" vertical="center" wrapText="1"/>
    </xf>
    <xf numFmtId="0" fontId="5" fillId="8" borderId="26" xfId="540" applyFont="1" applyFill="1" applyBorder="1">
      <alignment horizontal="center" vertical="center" wrapText="1"/>
    </xf>
    <xf numFmtId="0" fontId="5" fillId="8" borderId="36" xfId="541" applyFont="1" applyFill="1" applyBorder="1">
      <alignment horizontal="center" vertical="center" wrapText="1"/>
    </xf>
    <xf numFmtId="0" fontId="5" fillId="8" borderId="25" xfId="542" applyFont="1" applyFill="1" applyBorder="1">
      <alignment horizontal="center" vertical="center" wrapText="1"/>
    </xf>
    <xf numFmtId="0" fontId="30" fillId="0" borderId="14" xfId="509" applyFont="1" applyBorder="1">
      <alignment horizontal="center" vertical="center" wrapText="1"/>
    </xf>
    <xf numFmtId="49" fontId="9" fillId="7" borderId="23" xfId="508" applyNumberFormat="1" applyFont="1" applyFill="1" applyBorder="1">
      <alignment horizontal="left" vertical="center" wrapText="1" indent="6"/>
      <protection locked="0"/>
    </xf>
    <xf numFmtId="49" fontId="9" fillId="7" borderId="33" xfId="512" applyNumberFormat="1" applyFont="1" applyFill="1" applyBorder="1">
      <alignment horizontal="left" vertical="center" wrapText="1" indent="6"/>
      <protection locked="0"/>
    </xf>
    <xf numFmtId="49" fontId="9" fillId="7" borderId="21" xfId="518" applyNumberFormat="1" applyFont="1" applyFill="1" applyBorder="1">
      <alignment horizontal="left" vertical="center" wrapText="1" indent="6"/>
      <protection locked="0"/>
    </xf>
    <xf numFmtId="0" fontId="9" fillId="8" borderId="23" xfId="473" applyFont="1" applyFill="1" applyBorder="1">
      <alignment horizontal="left" vertical="center" wrapText="1"/>
    </xf>
    <xf numFmtId="0" fontId="9" fillId="8" borderId="33" xfId="511" applyFont="1" applyFill="1" applyBorder="1">
      <alignment horizontal="left" vertical="center" wrapText="1"/>
    </xf>
    <xf numFmtId="0" fontId="9" fillId="8" borderId="21" xfId="483" applyFont="1" applyFill="1" applyBorder="1">
      <alignment horizontal="left" vertical="center" wrapText="1"/>
    </xf>
    <xf numFmtId="0" fontId="23" fillId="0" borderId="20" xfId="507" applyFont="1" applyBorder="1">
      <alignment horizontal="center" vertical="top" wrapText="1"/>
    </xf>
    <xf numFmtId="0" fontId="5" fillId="8" borderId="20" xfId="537" applyFont="1" applyFill="1" applyBorder="1">
      <alignment horizontal="center" vertical="center" wrapText="1"/>
    </xf>
    <xf numFmtId="0" fontId="9" fillId="8" borderId="24" xfId="531" applyFont="1" applyFill="1" applyBorder="1">
      <alignment horizontal="center" vertical="center" wrapText="1"/>
    </xf>
    <xf numFmtId="0" fontId="9" fillId="8" borderId="19" xfId="534" applyFont="1" applyFill="1" applyBorder="1">
      <alignment horizontal="center" vertical="center" wrapText="1"/>
    </xf>
    <xf numFmtId="0" fontId="9" fillId="8" borderId="26" xfId="539" applyFont="1" applyFill="1" applyBorder="1">
      <alignment horizontal="center" vertical="center" wrapText="1"/>
    </xf>
    <xf numFmtId="0" fontId="9" fillId="7" borderId="14" xfId="538" applyFont="1" applyFill="1" applyBorder="1">
      <alignment horizontal="center" vertical="center" wrapText="1"/>
      <protection locked="0"/>
    </xf>
    <xf numFmtId="49" fontId="9" fillId="9" borderId="14" xfId="73" applyNumberFormat="1" applyFont="1" applyFill="1" applyBorder="1">
      <alignment horizontal="left" vertical="center" wrapText="1" indent="1"/>
    </xf>
    <xf numFmtId="0" fontId="9" fillId="4" borderId="12" xfId="546" applyFont="1" applyFill="1" applyBorder="1">
      <alignment horizontal="left" vertical="center" wrapText="1"/>
      <protection locked="0"/>
    </xf>
    <xf numFmtId="0" fontId="9" fillId="4" borderId="16" xfId="547" applyFont="1" applyFill="1" applyBorder="1">
      <alignment horizontal="left" vertical="center" wrapText="1"/>
      <protection locked="0"/>
    </xf>
    <xf numFmtId="0" fontId="9" fillId="4" borderId="11" xfId="548" applyFont="1" applyFill="1" applyBorder="1">
      <alignment horizontal="left" vertical="center" wrapText="1"/>
      <protection locked="0"/>
    </xf>
    <xf numFmtId="49" fontId="9" fillId="4" borderId="12" xfId="549" applyNumberFormat="1" applyFont="1" applyFill="1" applyBorder="1">
      <alignment horizontal="left" vertical="center" wrapText="1"/>
      <protection locked="0"/>
    </xf>
    <xf numFmtId="49" fontId="9" fillId="4" borderId="16" xfId="550" applyNumberFormat="1" applyFont="1" applyFill="1" applyBorder="1">
      <alignment horizontal="left" vertical="center" wrapText="1"/>
      <protection locked="0"/>
    </xf>
    <xf numFmtId="49" fontId="9" fillId="4" borderId="11" xfId="551" applyNumberFormat="1" applyFont="1" applyFill="1" applyBorder="1">
      <alignment horizontal="left" vertical="center" wrapText="1"/>
      <protection locked="0"/>
    </xf>
    <xf numFmtId="0" fontId="36" fillId="0" borderId="14" xfId="554" applyFont="1" applyBorder="1">
      <alignment horizontal="left" vertical="top" wrapText="1"/>
    </xf>
    <xf numFmtId="0" fontId="9" fillId="7" borderId="11" xfId="561" applyFont="1" applyFill="1" applyBorder="1">
      <alignment horizontal="center" vertical="center" wrapText="1"/>
      <protection locked="0"/>
    </xf>
    <xf numFmtId="49" fontId="9" fillId="9" borderId="14" xfId="565" applyNumberFormat="1" applyFont="1" applyFill="1" applyBorder="1">
      <alignment horizontal="left" vertical="center" wrapText="1" indent="1"/>
      <protection locked="0"/>
    </xf>
    <xf numFmtId="4" fontId="9" fillId="7" borderId="14" xfId="559" applyNumberFormat="1" applyFont="1" applyFill="1" applyBorder="1">
      <alignment horizontal="left" vertical="center" wrapText="1" indent="1"/>
      <protection locked="0"/>
    </xf>
    <xf numFmtId="49" fontId="9" fillId="4" borderId="23" xfId="558" applyNumberFormat="1" applyFont="1" applyFill="1" applyBorder="1">
      <alignment horizontal="left" vertical="center" wrapText="1" indent="6"/>
      <protection locked="0"/>
    </xf>
    <xf numFmtId="49" fontId="9" fillId="4" borderId="33" xfId="568" applyNumberFormat="1" applyFont="1" applyFill="1" applyBorder="1">
      <alignment horizontal="left" vertical="center" wrapText="1" indent="6"/>
      <protection locked="0"/>
    </xf>
    <xf numFmtId="49" fontId="9" fillId="4" borderId="21" xfId="571" applyNumberFormat="1" applyFont="1" applyFill="1" applyBorder="1">
      <alignment horizontal="left" vertical="center" wrapText="1" indent="6"/>
      <protection locked="0"/>
    </xf>
    <xf numFmtId="4" fontId="9" fillId="7" borderId="14" xfId="566" applyNumberFormat="1" applyFont="1" applyFill="1" applyBorder="1">
      <alignment horizontal="center" vertical="center" wrapText="1"/>
      <protection locked="0"/>
    </xf>
    <xf numFmtId="49" fontId="9" fillId="9" borderId="18" xfId="567" applyNumberFormat="1" applyFont="1" applyFill="1" applyBorder="1">
      <alignment horizontal="center" vertical="center" wrapText="1"/>
    </xf>
    <xf numFmtId="49" fontId="9" fillId="9" borderId="25" xfId="569" applyNumberFormat="1" applyFont="1" applyFill="1" applyBorder="1">
      <alignment horizontal="center" vertical="center" wrapText="1"/>
    </xf>
    <xf numFmtId="0" fontId="23" fillId="0" borderId="17" xfId="572" applyFont="1" applyBorder="1">
      <alignment horizontal="left" vertical="center" wrapText="1"/>
    </xf>
    <xf numFmtId="0" fontId="9" fillId="0" borderId="16" xfId="586" applyFont="1" applyBorder="1">
      <alignment horizontal="right" vertical="center" wrapText="1" indent="1"/>
    </xf>
    <xf numFmtId="0" fontId="9" fillId="0" borderId="11" xfId="587" applyFont="1" applyBorder="1">
      <alignment horizontal="right" vertical="center" wrapText="1" indent="1"/>
    </xf>
    <xf numFmtId="0" fontId="9" fillId="0" borderId="12" xfId="589" applyFont="1" applyBorder="1">
      <alignment horizontal="right" vertical="center" wrapText="1"/>
    </xf>
    <xf numFmtId="0" fontId="9" fillId="0" borderId="16" xfId="590" applyFont="1" applyBorder="1">
      <alignment horizontal="right" vertical="center" wrapText="1"/>
    </xf>
    <xf numFmtId="49" fontId="9" fillId="0" borderId="23" xfId="152" applyNumberFormat="1" applyFont="1" applyBorder="1">
      <alignment horizontal="center" vertical="center" wrapText="1"/>
    </xf>
    <xf numFmtId="49" fontId="9" fillId="0" borderId="33" xfId="660" applyNumberFormat="1" applyFont="1" applyBorder="1">
      <alignment horizontal="center" vertical="center" wrapText="1"/>
    </xf>
    <xf numFmtId="49" fontId="9" fillId="0" borderId="21" xfId="664" applyNumberFormat="1" applyFont="1" applyBorder="1">
      <alignment horizontal="center" vertical="center" wrapText="1"/>
    </xf>
    <xf numFmtId="0" fontId="5" fillId="0" borderId="12" xfId="648" applyFont="1" applyBorder="1">
      <alignment horizontal="right" vertical="center" wrapText="1" indent="1"/>
    </xf>
    <xf numFmtId="0" fontId="5" fillId="0" borderId="16" xfId="649" applyFont="1" applyBorder="1">
      <alignment horizontal="right" vertical="center" wrapText="1" indent="1"/>
    </xf>
    <xf numFmtId="0" fontId="5" fillId="0" borderId="11" xfId="650" applyFont="1" applyBorder="1">
      <alignment horizontal="right" vertical="center" wrapText="1" indent="1"/>
    </xf>
    <xf numFmtId="0" fontId="5" fillId="6" borderId="14" xfId="40" applyFont="1" applyFill="1" applyBorder="1">
      <alignment horizontal="left" vertical="center" wrapText="1" indent="1"/>
    </xf>
    <xf numFmtId="0" fontId="9" fillId="0" borderId="21" xfId="656" applyFont="1" applyBorder="1">
      <alignment horizontal="left" vertical="center" wrapText="1"/>
    </xf>
    <xf numFmtId="49" fontId="23" fillId="0" borderId="23" xfId="647" applyNumberFormat="1" applyFont="1" applyBorder="1">
      <alignment horizontal="center" vertical="center" wrapText="1"/>
    </xf>
    <xf numFmtId="49" fontId="23" fillId="0" borderId="33" xfId="655" applyNumberFormat="1" applyFont="1" applyBorder="1">
      <alignment horizontal="center" vertical="center" wrapText="1"/>
    </xf>
    <xf numFmtId="49" fontId="23" fillId="0" borderId="21" xfId="659" applyNumberFormat="1" applyFont="1" applyBorder="1">
      <alignment horizontal="center" vertical="center" wrapText="1"/>
    </xf>
    <xf numFmtId="0" fontId="23" fillId="0" borderId="16" xfId="672" applyFont="1" applyBorder="1">
      <alignment horizontal="right" vertical="center" wrapText="1" indent="1"/>
    </xf>
    <xf numFmtId="0" fontId="23" fillId="0" borderId="11" xfId="673" applyFont="1" applyBorder="1">
      <alignment horizontal="right" vertical="center" wrapText="1" indent="1"/>
    </xf>
    <xf numFmtId="0" fontId="9" fillId="0" borderId="0" xfId="686" applyFont="1">
      <alignment horizontal="left" vertical="top" wrapText="1"/>
    </xf>
    <xf numFmtId="0" fontId="9" fillId="6" borderId="12" xfId="588" applyFont="1" applyFill="1" applyBorder="1">
      <alignment horizontal="left" vertical="top" wrapText="1"/>
    </xf>
    <xf numFmtId="0" fontId="9" fillId="6" borderId="11" xfId="688" applyFont="1" applyFill="1" applyBorder="1">
      <alignment horizontal="left" vertical="top" wrapText="1"/>
    </xf>
    <xf numFmtId="49" fontId="9" fillId="12" borderId="0" xfId="689" applyNumberFormat="1" applyFont="1" applyFill="1">
      <alignment horizontal="center" vertical="center" textRotation="90" wrapText="1"/>
    </xf>
    <xf numFmtId="0" fontId="9" fillId="6" borderId="12" xfId="729" applyFont="1" applyFill="1" applyBorder="1">
      <alignment horizontal="left" vertical="top" wrapText="1" indent="1"/>
    </xf>
    <xf numFmtId="0" fontId="9" fillId="6" borderId="11" xfId="730" applyFont="1" applyFill="1" applyBorder="1">
      <alignment horizontal="left" vertical="top" wrapText="1" indent="1"/>
    </xf>
    <xf numFmtId="0" fontId="24" fillId="0" borderId="20" xfId="726" applyFont="1" applyBorder="1">
      <alignment horizontal="center" vertical="center" wrapText="1"/>
    </xf>
    <xf numFmtId="49" fontId="5" fillId="0" borderId="14" xfId="327" applyNumberFormat="1" applyFont="1" applyBorder="1">
      <alignment horizontal="center" vertical="center" wrapText="1"/>
    </xf>
    <xf numFmtId="49" fontId="23" fillId="0" borderId="14" xfId="528" applyNumberFormat="1" applyFont="1" applyBorder="1">
      <alignment horizontal="center" vertical="center" wrapText="1"/>
    </xf>
    <xf numFmtId="49" fontId="9" fillId="0" borderId="14" xfId="354" applyNumberFormat="1" applyFont="1" applyBorder="1">
      <alignment horizontal="left" vertical="center" wrapText="1"/>
    </xf>
    <xf numFmtId="0" fontId="5" fillId="0" borderId="14" xfId="738" applyFont="1" applyBorder="1">
      <alignment horizontal="left" vertical="center" wrapText="1" indent="1"/>
    </xf>
    <xf numFmtId="49" fontId="9" fillId="0" borderId="14" xfId="740" applyNumberFormat="1" applyFont="1" applyBorder="1">
      <alignment horizontal="center" vertical="top" wrapText="1"/>
    </xf>
    <xf numFmtId="0" fontId="5" fillId="6" borderId="14" xfId="741" applyFont="1" applyFill="1" applyBorder="1">
      <alignment horizontal="left" vertical="top" wrapText="1" indent="1"/>
    </xf>
    <xf numFmtId="49" fontId="9" fillId="9" borderId="23" xfId="742" applyNumberFormat="1" applyFont="1" applyFill="1" applyBorder="1">
      <alignment horizontal="center" vertical="top" wrapText="1"/>
    </xf>
    <xf numFmtId="49" fontId="9" fillId="9" borderId="21" xfId="753" applyNumberFormat="1" applyFont="1" applyFill="1" applyBorder="1">
      <alignment horizontal="center" vertical="top" wrapText="1"/>
    </xf>
    <xf numFmtId="168" fontId="5" fillId="7" borderId="14" xfId="743" applyNumberFormat="1" applyFont="1" applyFill="1" applyBorder="1">
      <alignment horizontal="center" vertical="top" wrapText="1"/>
      <protection locked="0"/>
    </xf>
    <xf numFmtId="49" fontId="5" fillId="7" borderId="14" xfId="754" applyNumberFormat="1" applyFont="1" applyFill="1" applyBorder="1">
      <alignment horizontal="center" vertical="top" wrapText="1"/>
      <protection locked="0"/>
    </xf>
    <xf numFmtId="168" fontId="5" fillId="4" borderId="14" xfId="744" applyNumberFormat="1" applyFont="1" applyFill="1" applyBorder="1">
      <alignment horizontal="center" vertical="top" wrapText="1"/>
      <protection locked="0"/>
    </xf>
    <xf numFmtId="49" fontId="5" fillId="4" borderId="14" xfId="755" applyNumberFormat="1" applyFont="1" applyFill="1" applyBorder="1">
      <alignment horizontal="center" vertical="top" wrapText="1"/>
      <protection locked="0"/>
    </xf>
    <xf numFmtId="49" fontId="9" fillId="9" borderId="14" xfId="745" applyNumberFormat="1" applyFont="1" applyFill="1" applyBorder="1">
      <alignment horizontal="left" vertical="top" wrapText="1"/>
    </xf>
    <xf numFmtId="49" fontId="9" fillId="7" borderId="14" xfId="746" applyNumberFormat="1" applyFont="1" applyFill="1" applyBorder="1">
      <alignment horizontal="left" vertical="top" wrapText="1"/>
      <protection locked="0"/>
    </xf>
    <xf numFmtId="0" fontId="9" fillId="4" borderId="14" xfId="749" applyFont="1" applyFill="1" applyBorder="1">
      <alignment horizontal="left" vertical="top" wrapText="1"/>
      <protection locked="0"/>
    </xf>
    <xf numFmtId="49" fontId="9" fillId="9" borderId="14" xfId="750" applyNumberFormat="1" applyFont="1" applyFill="1" applyBorder="1">
      <alignment horizontal="center" vertical="top" wrapText="1"/>
    </xf>
    <xf numFmtId="49" fontId="9" fillId="9" borderId="12" xfId="756" applyNumberFormat="1" applyFont="1" applyFill="1" applyBorder="1">
      <alignment horizontal="center" vertical="top" wrapText="1"/>
    </xf>
    <xf numFmtId="49" fontId="5" fillId="6" borderId="14" xfId="747" applyNumberFormat="1" applyFont="1" applyFill="1" applyBorder="1">
      <alignment horizontal="center" vertical="top" wrapText="1"/>
    </xf>
    <xf numFmtId="0" fontId="9" fillId="6" borderId="14" xfId="748" applyFont="1" applyFill="1" applyBorder="1">
      <alignment horizontal="center" vertical="top" wrapText="1"/>
    </xf>
    <xf numFmtId="49" fontId="9" fillId="9" borderId="23" xfId="782" applyNumberFormat="1" applyFont="1" applyFill="1" applyBorder="1">
      <alignment horizontal="left" vertical="center" wrapText="1" indent="1"/>
    </xf>
    <xf numFmtId="49" fontId="9" fillId="9" borderId="33" xfId="788" applyNumberFormat="1" applyFont="1" applyFill="1" applyBorder="1">
      <alignment horizontal="left" vertical="center" wrapText="1" indent="1"/>
    </xf>
    <xf numFmtId="49" fontId="9" fillId="9" borderId="21" xfId="790" applyNumberFormat="1" applyFont="1" applyFill="1" applyBorder="1">
      <alignment horizontal="left" vertical="center" wrapText="1" indent="1"/>
    </xf>
    <xf numFmtId="49" fontId="9" fillId="9" borderId="14" xfId="293" applyNumberFormat="1" applyFont="1" applyFill="1" applyBorder="1">
      <alignment horizontal="left" vertical="center" wrapText="1"/>
    </xf>
    <xf numFmtId="49" fontId="9" fillId="6" borderId="14" xfId="783" applyNumberFormat="1" applyFont="1" applyFill="1" applyBorder="1">
      <alignment horizontal="left" vertical="center" wrapText="1"/>
    </xf>
    <xf numFmtId="49" fontId="9" fillId="0" borderId="11" xfId="163" applyNumberFormat="1" applyFont="1" applyBorder="1">
      <alignment horizontal="center" vertical="center" wrapText="1"/>
    </xf>
    <xf numFmtId="49" fontId="9" fillId="9" borderId="12" xfId="776" applyNumberFormat="1" applyFont="1" applyFill="1" applyBorder="1">
      <alignment horizontal="center" vertical="center" wrapText="1"/>
    </xf>
    <xf numFmtId="49" fontId="25" fillId="10" borderId="54" xfId="800" applyNumberFormat="1" applyFont="1" applyFill="1" applyBorder="1">
      <alignment horizontal="left" vertical="center" indent="1"/>
    </xf>
    <xf numFmtId="49" fontId="9" fillId="6" borderId="14" xfId="115" applyNumberFormat="1" applyFont="1" applyFill="1" applyBorder="1">
      <alignment horizontal="center" vertical="center" wrapText="1"/>
    </xf>
    <xf numFmtId="49" fontId="9" fillId="6" borderId="52" xfId="798" applyNumberFormat="1" applyFont="1" applyFill="1" applyBorder="1">
      <alignment horizontal="center" vertical="center" wrapText="1"/>
    </xf>
    <xf numFmtId="3" fontId="9" fillId="7" borderId="14" xfId="779" applyNumberFormat="1" applyFont="1" applyFill="1" applyBorder="1">
      <alignment horizontal="center" vertical="center" wrapText="1"/>
      <protection locked="0"/>
    </xf>
    <xf numFmtId="49" fontId="9" fillId="9" borderId="11" xfId="775" applyNumberFormat="1" applyFont="1" applyFill="1" applyBorder="1">
      <alignment horizontal="left" vertical="center" wrapText="1"/>
    </xf>
    <xf numFmtId="49" fontId="9" fillId="7" borderId="14" xfId="345" applyNumberFormat="1" applyFont="1" applyFill="1" applyBorder="1">
      <alignment horizontal="left" vertical="center" wrapText="1"/>
      <protection locked="0"/>
    </xf>
    <xf numFmtId="49" fontId="58" fillId="0" borderId="11" xfId="780" applyNumberFormat="1" applyFont="1" applyBorder="1">
      <alignment horizontal="center" vertical="center" wrapText="1"/>
    </xf>
    <xf numFmtId="0" fontId="36" fillId="0" borderId="14" xfId="781" applyFont="1" applyBorder="1">
      <alignment horizontal="center" vertical="center"/>
    </xf>
    <xf numFmtId="49" fontId="58" fillId="0" borderId="14" xfId="796" applyNumberFormat="1" applyFont="1" applyBorder="1">
      <alignment horizontal="center" vertical="center" wrapText="1"/>
    </xf>
    <xf numFmtId="0" fontId="36" fillId="0" borderId="11" xfId="797" applyFont="1" applyBorder="1">
      <alignment horizontal="center" vertical="center"/>
    </xf>
    <xf numFmtId="0" fontId="9" fillId="0" borderId="55" xfId="813" applyFont="1" applyBorder="1">
      <alignment horizontal="center" vertical="center"/>
    </xf>
    <xf numFmtId="0" fontId="9" fillId="0" borderId="35" xfId="814" applyFont="1" applyBorder="1">
      <alignment horizontal="center" vertical="center"/>
    </xf>
    <xf numFmtId="49" fontId="5" fillId="0" borderId="14" xfId="684" applyNumberFormat="1" applyFont="1" applyBorder="1">
      <alignment vertical="center" wrapText="1"/>
    </xf>
    <xf numFmtId="49" fontId="5" fillId="0" borderId="14" xfId="269" applyNumberFormat="1" applyFont="1" applyBorder="1">
      <alignment horizontal="left" vertical="center" wrapText="1"/>
    </xf>
    <xf numFmtId="49" fontId="5" fillId="0" borderId="23" xfId="816" applyNumberFormat="1" applyFont="1" applyBorder="1">
      <alignment horizontal="center" vertical="center" wrapText="1"/>
    </xf>
    <xf numFmtId="49" fontId="5" fillId="0" borderId="33" xfId="818" applyNumberFormat="1" applyFont="1" applyBorder="1">
      <alignment horizontal="center" vertical="center" wrapText="1"/>
    </xf>
    <xf numFmtId="49" fontId="5" fillId="0" borderId="21" xfId="820" applyNumberFormat="1" applyFont="1" applyBorder="1">
      <alignment horizontal="center" vertical="center" wrapText="1"/>
    </xf>
    <xf numFmtId="0" fontId="5" fillId="6" borderId="14" xfId="819" applyFont="1" applyFill="1" applyBorder="1">
      <alignment horizontal="center" vertical="center" wrapText="1"/>
    </xf>
    <xf numFmtId="49" fontId="5" fillId="0" borderId="14" xfId="181" applyNumberFormat="1" applyFont="1" applyBorder="1">
      <alignment horizontal="center" vertical="center"/>
    </xf>
    <xf numFmtId="0" fontId="9" fillId="8" borderId="12" xfId="845" applyFont="1" applyFill="1" applyBorder="1">
      <alignment horizontal="center" vertical="center" wrapText="1"/>
    </xf>
    <xf numFmtId="0" fontId="9" fillId="8" borderId="11" xfId="847" applyFont="1" applyFill="1" applyBorder="1">
      <alignment horizontal="center" vertical="center" wrapText="1"/>
    </xf>
    <xf numFmtId="0" fontId="9" fillId="8" borderId="16" xfId="846" applyFont="1" applyFill="1" applyBorder="1">
      <alignment horizontal="center" vertical="center" wrapText="1"/>
    </xf>
    <xf numFmtId="0" fontId="9" fillId="0" borderId="18" xfId="826" applyFont="1" applyBorder="1">
      <alignment horizontal="left" vertical="top" wrapText="1"/>
    </xf>
    <xf numFmtId="0" fontId="9" fillId="8" borderId="14" xfId="866" applyFont="1" applyFill="1" applyBorder="1">
      <alignment horizontal="center" vertical="center"/>
    </xf>
    <xf numFmtId="0" fontId="5" fillId="0" borderId="14" xfId="889" applyFont="1" applyBorder="1">
      <alignment horizontal="left" vertical="center" wrapText="1"/>
    </xf>
    <xf numFmtId="0" fontId="44" fillId="8" borderId="20" xfId="902" applyFont="1" applyFill="1" applyBorder="1">
      <alignment horizontal="center" vertical="top" wrapText="1"/>
    </xf>
    <xf numFmtId="0" fontId="9" fillId="0" borderId="16" xfId="894" applyFont="1" applyBorder="1">
      <alignment horizontal="left" vertical="top" wrapText="1" indent="1"/>
    </xf>
    <xf numFmtId="0" fontId="44" fillId="8" borderId="0" xfId="899" applyFont="1" applyFill="1">
      <alignment horizontal="center" vertical="top" wrapText="1"/>
    </xf>
    <xf numFmtId="49" fontId="24" fillId="8" borderId="17" xfId="896" applyNumberFormat="1" applyFont="1" applyFill="1" applyBorder="1">
      <alignment horizontal="center" vertical="center" wrapText="1"/>
    </xf>
    <xf numFmtId="0" fontId="5" fillId="0" borderId="23" xfId="898" applyFont="1" applyBorder="1">
      <alignment horizontal="left" vertical="center" wrapText="1"/>
    </xf>
    <xf numFmtId="0" fontId="5" fillId="6" borderId="12" xfId="900" applyFont="1" applyFill="1" applyBorder="1">
      <alignment horizontal="left" vertical="center" wrapText="1" indent="1"/>
    </xf>
    <xf numFmtId="49" fontId="5" fillId="8" borderId="21" xfId="903" applyNumberFormat="1" applyFont="1" applyFill="1" applyBorder="1">
      <alignment horizontal="center" vertical="center" wrapText="1"/>
    </xf>
    <xf numFmtId="0" fontId="5" fillId="6" borderId="21" xfId="904" applyFont="1" applyFill="1" applyBorder="1">
      <alignment horizontal="left" vertical="center" wrapText="1" indent="1"/>
    </xf>
    <xf numFmtId="0" fontId="5" fillId="8" borderId="23" xfId="982" applyFont="1" applyFill="1" applyBorder="1">
      <alignment horizontal="left" vertical="top" wrapText="1"/>
    </xf>
    <xf numFmtId="0" fontId="5" fillId="8" borderId="33" xfId="985" applyFont="1" applyFill="1" applyBorder="1">
      <alignment horizontal="left" vertical="top" wrapText="1"/>
    </xf>
    <xf numFmtId="0" fontId="5" fillId="8" borderId="21" xfId="986" applyFont="1" applyFill="1" applyBorder="1">
      <alignment horizontal="left" vertical="top" wrapText="1"/>
    </xf>
    <xf numFmtId="4" fontId="9" fillId="0" borderId="23" xfId="707" applyNumberFormat="1" applyFont="1" applyBorder="1">
      <alignment horizontal="center" vertical="center" wrapText="1"/>
    </xf>
    <xf numFmtId="4" fontId="9" fillId="0" borderId="21" xfId="995" applyNumberFormat="1" applyFont="1" applyBorder="1">
      <alignment horizontal="center" vertical="center" wrapText="1"/>
    </xf>
    <xf numFmtId="4" fontId="9" fillId="0" borderId="33" xfId="1007" applyNumberFormat="1" applyFont="1" applyBorder="1">
      <alignment horizontal="center" vertical="center" wrapText="1"/>
    </xf>
    <xf numFmtId="0" fontId="9" fillId="0" borderId="25" xfId="1011" applyFont="1" applyBorder="1">
      <alignment horizontal="left" vertical="top" wrapText="1"/>
    </xf>
    <xf numFmtId="169" fontId="9" fillId="0" borderId="23" xfId="994" applyNumberFormat="1" applyFont="1" applyBorder="1">
      <alignment horizontal="center" vertical="center" wrapText="1"/>
    </xf>
    <xf numFmtId="169" fontId="9" fillId="0" borderId="21" xfId="1008" applyNumberFormat="1" applyFont="1" applyBorder="1">
      <alignment horizontal="center" vertical="center" wrapText="1"/>
    </xf>
    <xf numFmtId="169" fontId="9" fillId="0" borderId="12" xfId="87" applyNumberFormat="1" applyFont="1" applyBorder="1">
      <alignment horizontal="center" vertical="center" wrapText="1"/>
    </xf>
    <xf numFmtId="169" fontId="9" fillId="0" borderId="16" xfId="1005" applyNumberFormat="1" applyFont="1" applyBorder="1">
      <alignment horizontal="center" vertical="center" wrapText="1"/>
    </xf>
    <xf numFmtId="169" fontId="9" fillId="0" borderId="11" xfId="1006" applyNumberFormat="1" applyFont="1" applyBorder="1">
      <alignment horizontal="center" vertical="center" wrapText="1"/>
    </xf>
    <xf numFmtId="49" fontId="9" fillId="0" borderId="14" xfId="1026" applyNumberFormat="1" applyFont="1" applyBorder="1">
      <alignment horizontal="left" vertical="top" wrapText="1"/>
    </xf>
    <xf numFmtId="49" fontId="66" fillId="0" borderId="14" xfId="1028" applyNumberFormat="1" applyFont="1" applyBorder="1">
      <alignment horizontal="left" vertical="top" wrapText="1"/>
    </xf>
    <xf numFmtId="0" fontId="9" fillId="0" borderId="16" xfId="1018" applyFont="1" applyBorder="1">
      <alignment horizontal="left" vertical="center" wrapText="1"/>
    </xf>
    <xf numFmtId="169" fontId="9" fillId="0" borderId="33" xfId="1021" applyNumberFormat="1" applyFont="1" applyBorder="1">
      <alignment horizontal="center" vertical="center" wrapText="1"/>
    </xf>
    <xf numFmtId="169" fontId="9" fillId="0" borderId="14" xfId="88" applyNumberFormat="1" applyFont="1" applyBorder="1">
      <alignment horizontal="center" vertical="center" wrapText="1"/>
    </xf>
    <xf numFmtId="169" fontId="36" fillId="0" borderId="17" xfId="1019" applyNumberFormat="1" applyFont="1" applyBorder="1">
      <alignment horizontal="center" vertical="center" wrapText="1"/>
    </xf>
    <xf numFmtId="49" fontId="9" fillId="9" borderId="26" xfId="1023" applyNumberFormat="1" applyFont="1" applyFill="1" applyBorder="1">
      <alignment horizontal="left" vertical="center" wrapText="1"/>
    </xf>
    <xf numFmtId="49" fontId="9" fillId="9" borderId="21" xfId="1027" applyNumberFormat="1" applyFont="1" applyFill="1" applyBorder="1">
      <alignment horizontal="left" vertical="center" wrapText="1"/>
    </xf>
    <xf numFmtId="14" fontId="9" fillId="9" borderId="14" xfId="996" applyNumberFormat="1" applyFont="1" applyFill="1" applyBorder="1">
      <alignment horizontal="left" vertical="center" wrapText="1"/>
    </xf>
    <xf numFmtId="49" fontId="9" fillId="9" borderId="12" xfId="295" applyNumberFormat="1" applyFont="1" applyFill="1" applyBorder="1">
      <alignment horizontal="left" vertical="center" wrapText="1"/>
    </xf>
    <xf numFmtId="0" fontId="9" fillId="6" borderId="25" xfId="1022" applyFont="1" applyFill="1" applyBorder="1">
      <alignment horizontal="left" vertical="center" wrapText="1"/>
    </xf>
    <xf numFmtId="14" fontId="9" fillId="9" borderId="21" xfId="362" applyNumberFormat="1" applyFont="1" applyFill="1" applyBorder="1">
      <alignment horizontal="left" vertical="center" wrapText="1"/>
    </xf>
    <xf numFmtId="49" fontId="9" fillId="0" borderId="0" xfId="1031" applyNumberFormat="1" applyFont="1">
      <alignment horizontal="left" vertical="top" wrapText="1"/>
    </xf>
    <xf numFmtId="0" fontId="9" fillId="0" borderId="11" xfId="651" applyFont="1" applyBorder="1">
      <alignment horizontal="left" vertical="center" wrapText="1" indent="1"/>
    </xf>
    <xf numFmtId="0" fontId="9" fillId="0" borderId="12" xfId="1033" applyFont="1" applyBorder="1">
      <alignment horizontal="left" vertical="center" wrapText="1" indent="1"/>
    </xf>
    <xf numFmtId="49" fontId="5" fillId="0" borderId="16" xfId="1037" applyNumberFormat="1" applyFont="1" applyBorder="1">
      <alignment horizontal="left" vertical="center" indent="1"/>
    </xf>
    <xf numFmtId="0" fontId="5" fillId="0" borderId="14" xfId="180" applyFont="1" applyBorder="1">
      <alignment horizontal="center" vertical="center"/>
    </xf>
    <xf numFmtId="49" fontId="5" fillId="7" borderId="14" xfId="263" applyNumberFormat="1" applyFont="1" applyFill="1" applyBorder="1">
      <alignment horizontal="left" vertical="center" wrapText="1"/>
      <protection locked="0"/>
    </xf>
    <xf numFmtId="0" fontId="9" fillId="9" borderId="14" xfId="1075" applyFont="1" applyFill="1" applyBorder="1">
      <alignment horizontal="left" vertical="top" wrapText="1"/>
    </xf>
    <xf numFmtId="49" fontId="5" fillId="9" borderId="14" xfId="1080" applyNumberFormat="1" applyFont="1" applyFill="1" applyBorder="1">
      <alignment horizontal="left" vertical="top"/>
    </xf>
    <xf numFmtId="0" fontId="5" fillId="7" borderId="14" xfId="887" applyFont="1" applyFill="1" applyBorder="1">
      <alignment horizontal="left" vertical="center" wrapText="1"/>
      <protection locked="0"/>
    </xf>
    <xf numFmtId="49" fontId="5" fillId="7" borderId="12" xfId="1068" applyNumberFormat="1" applyFont="1" applyFill="1" applyBorder="1">
      <alignment horizontal="left" vertical="center" wrapText="1"/>
      <protection locked="0"/>
    </xf>
    <xf numFmtId="49" fontId="30" fillId="0" borderId="23" xfId="1065" applyNumberFormat="1" applyFont="1" applyBorder="1">
      <alignment horizontal="center" vertical="top" wrapText="1"/>
    </xf>
    <xf numFmtId="49" fontId="9" fillId="0" borderId="33" xfId="1053" applyNumberFormat="1" applyFont="1" applyBorder="1">
      <alignment horizontal="center" vertical="top" wrapText="1"/>
    </xf>
    <xf numFmtId="49" fontId="9" fillId="0" borderId="21" xfId="1072" applyNumberFormat="1" applyFont="1" applyBorder="1">
      <alignment horizontal="center" vertical="top" wrapText="1"/>
    </xf>
    <xf numFmtId="49" fontId="9" fillId="7" borderId="12" xfId="1066" applyNumberFormat="1" applyFont="1" applyFill="1" applyBorder="1">
      <alignment horizontal="left" vertical="center" wrapText="1" indent="1"/>
      <protection locked="0"/>
    </xf>
    <xf numFmtId="49" fontId="9" fillId="7" borderId="14" xfId="56" applyNumberFormat="1" applyFont="1" applyFill="1" applyBorder="1">
      <alignment horizontal="left" vertical="center" wrapText="1" indent="1"/>
      <protection locked="0"/>
    </xf>
    <xf numFmtId="0" fontId="5" fillId="9" borderId="14" xfId="1076" applyFont="1" applyFill="1" applyBorder="1">
      <alignment horizontal="left" vertical="center" wrapText="1"/>
      <protection locked="0"/>
    </xf>
    <xf numFmtId="49" fontId="5" fillId="9" borderId="14" xfId="1082" applyNumberFormat="1" applyFont="1" applyFill="1" applyBorder="1">
      <alignment horizontal="left" vertical="center" wrapText="1"/>
      <protection locked="0"/>
    </xf>
    <xf numFmtId="49" fontId="9" fillId="4" borderId="14" xfId="292" applyNumberFormat="1" applyFont="1" applyFill="1" applyBorder="1">
      <alignment horizontal="left" vertical="center" wrapText="1"/>
      <protection locked="0"/>
    </xf>
    <xf numFmtId="49" fontId="5" fillId="4" borderId="14" xfId="1081" applyNumberFormat="1" applyFont="1" applyFill="1" applyBorder="1">
      <alignment horizontal="left" vertical="top"/>
      <protection locked="0"/>
    </xf>
    <xf numFmtId="14" fontId="27" fillId="0" borderId="23" xfId="1042" applyNumberFormat="1" applyFont="1" applyBorder="1">
      <alignment horizontal="center" vertical="center" wrapText="1"/>
    </xf>
    <xf numFmtId="14" fontId="27" fillId="0" borderId="33" xfId="1045" applyNumberFormat="1" applyFont="1" applyBorder="1">
      <alignment horizontal="center" vertical="center" wrapText="1"/>
    </xf>
    <xf numFmtId="0" fontId="26" fillId="0" borderId="14" xfId="1043" applyFont="1" applyBorder="1">
      <alignment horizontal="left" vertical="center" wrapText="1" indent="1"/>
    </xf>
    <xf numFmtId="0" fontId="26" fillId="0" borderId="14" xfId="1046" applyFont="1" applyBorder="1">
      <alignment horizontal="left" vertical="top" indent="1"/>
    </xf>
    <xf numFmtId="0" fontId="9" fillId="9" borderId="23" xfId="1101" applyFont="1" applyFill="1" applyBorder="1">
      <alignment horizontal="left" vertical="center" wrapText="1"/>
    </xf>
    <xf numFmtId="0" fontId="9" fillId="9" borderId="33" xfId="1105" applyFont="1" applyFill="1" applyBorder="1">
      <alignment horizontal="left" vertical="center" wrapText="1"/>
    </xf>
    <xf numFmtId="49" fontId="9" fillId="9" borderId="23" xfId="1102" applyNumberFormat="1" applyFont="1" applyFill="1" applyBorder="1">
      <alignment horizontal="left" vertical="center" wrapText="1"/>
    </xf>
    <xf numFmtId="49" fontId="9" fillId="0" borderId="33" xfId="1097" applyNumberFormat="1" applyFont="1" applyBorder="1">
      <alignment horizontal="center" vertical="center"/>
    </xf>
    <xf numFmtId="0" fontId="9" fillId="0" borderId="20" xfId="1099" applyFont="1" applyBorder="1">
      <alignment horizontal="center" vertical="center"/>
    </xf>
    <xf numFmtId="49" fontId="9" fillId="4" borderId="23" xfId="1113" applyNumberFormat="1" applyFont="1" applyFill="1" applyBorder="1">
      <alignment horizontal="left" vertical="center" wrapText="1"/>
      <protection locked="0"/>
    </xf>
    <xf numFmtId="0" fontId="25" fillId="10" borderId="16" xfId="1078" applyFont="1" applyFill="1" applyBorder="1">
      <alignment horizontal="left" vertical="center"/>
    </xf>
    <xf numFmtId="0" fontId="25" fillId="10" borderId="11" xfId="1079" applyFont="1" applyFill="1" applyBorder="1">
      <alignment horizontal="left" vertical="center"/>
    </xf>
    <xf numFmtId="0" fontId="25" fillId="10" borderId="17" xfId="1108" applyFont="1" applyFill="1" applyBorder="1">
      <alignment horizontal="left" vertical="center"/>
    </xf>
    <xf numFmtId="0" fontId="25" fillId="10" borderId="18" xfId="1109" applyFont="1" applyFill="1" applyBorder="1">
      <alignment horizontal="left" vertical="center"/>
    </xf>
    <xf numFmtId="49" fontId="9" fillId="7" borderId="23" xfId="1110" applyNumberFormat="1" applyFont="1" applyFill="1" applyBorder="1">
      <alignment horizontal="left" vertical="center" wrapText="1"/>
      <protection locked="0"/>
    </xf>
    <xf numFmtId="49" fontId="69" fillId="0" borderId="14" xfId="1124" applyNumberFormat="1" applyFont="1" applyBorder="1">
      <alignment horizontal="center" vertical="top" wrapText="1"/>
    </xf>
    <xf numFmtId="0" fontId="69" fillId="17" borderId="14" xfId="1135" applyFont="1" applyFill="1" applyBorder="1">
      <alignment horizontal="center" vertical="center" wrapText="1"/>
    </xf>
    <xf numFmtId="49" fontId="69" fillId="0" borderId="24" xfId="1139" applyNumberFormat="1" applyFont="1" applyBorder="1">
      <alignment horizontal="center" vertical="top" wrapText="1"/>
    </xf>
    <xf numFmtId="49" fontId="69" fillId="0" borderId="26" xfId="1142" applyNumberFormat="1" applyFont="1" applyBorder="1">
      <alignment horizontal="center" vertical="top" wrapText="1"/>
    </xf>
    <xf numFmtId="49" fontId="69" fillId="0" borderId="12" xfId="1130" applyNumberFormat="1" applyFont="1" applyBorder="1">
      <alignment horizontal="center" vertical="top" wrapText="1"/>
    </xf>
    <xf numFmtId="49" fontId="69" fillId="0" borderId="16" xfId="1131" applyNumberFormat="1" applyFont="1" applyBorder="1">
      <alignment horizontal="center" vertical="top" wrapText="1"/>
    </xf>
    <xf numFmtId="49" fontId="69" fillId="0" borderId="11" xfId="1132" applyNumberFormat="1" applyFont="1" applyBorder="1">
      <alignment horizontal="center" vertical="top" wrapText="1"/>
    </xf>
    <xf numFmtId="49" fontId="69" fillId="0" borderId="23" xfId="1136" applyNumberFormat="1" applyFont="1" applyBorder="1">
      <alignment horizontal="center" vertical="top" wrapText="1"/>
    </xf>
    <xf numFmtId="49" fontId="69" fillId="0" borderId="33" xfId="1137" applyNumberFormat="1" applyFont="1" applyBorder="1">
      <alignment horizontal="center" vertical="top" wrapText="1"/>
    </xf>
    <xf numFmtId="49" fontId="69" fillId="0" borderId="21" xfId="1141" applyNumberFormat="1" applyFont="1" applyBorder="1">
      <alignment horizontal="center" vertical="top" wrapText="1"/>
    </xf>
    <xf numFmtId="4" fontId="9" fillId="6" borderId="14" xfId="1163" applyNumberFormat="1" applyFont="1" applyFill="1" applyBorder="1">
      <alignment horizontal="left" vertical="center" wrapText="1"/>
    </xf>
    <xf numFmtId="0" fontId="9" fillId="9" borderId="14" xfId="1164" applyFont="1" applyFill="1" applyBorder="1">
      <alignment horizontal="left" vertical="center" wrapText="1"/>
      <protection locked="0"/>
    </xf>
    <xf numFmtId="0" fontId="9" fillId="9" borderId="12" xfId="1165" applyFont="1" applyFill="1" applyBorder="1">
      <alignment horizontal="left" vertical="center" wrapText="1"/>
      <protection locked="0"/>
    </xf>
    <xf numFmtId="0" fontId="9" fillId="9" borderId="16" xfId="1166" applyFont="1" applyFill="1" applyBorder="1">
      <alignment horizontal="left" vertical="center" wrapText="1"/>
      <protection locked="0"/>
    </xf>
    <xf numFmtId="0" fontId="9" fillId="9" borderId="11" xfId="1167" applyFont="1" applyFill="1" applyBorder="1">
      <alignment horizontal="left" vertical="center" wrapText="1"/>
      <protection locked="0"/>
    </xf>
    <xf numFmtId="0" fontId="3" fillId="0" borderId="17" xfId="1161" applyFont="1" applyBorder="1">
      <alignment horizontal="left" vertical="center" wrapText="1" indent="1"/>
    </xf>
    <xf numFmtId="0" fontId="3" fillId="0" borderId="36" xfId="1162" applyFont="1" applyBorder="1">
      <alignment horizontal="left" vertical="center" wrapText="1" indent="1"/>
    </xf>
    <xf numFmtId="49" fontId="5" fillId="0" borderId="14" xfId="1178" applyNumberFormat="1" applyFont="1" applyBorder="1">
      <alignment horizontal="center" vertical="top"/>
    </xf>
    <xf numFmtId="49" fontId="5" fillId="0" borderId="12" xfId="1179" applyNumberFormat="1" applyFont="1" applyBorder="1">
      <alignment horizontal="center" vertical="top"/>
    </xf>
  </cellXfs>
  <cellStyles count="1201">
    <cellStyle name="s1" xfId="1"/>
    <cellStyle name="s10" xfId="10"/>
    <cellStyle name="s100" xfId="100"/>
    <cellStyle name="s1000" xfId="1000"/>
    <cellStyle name="s1001" xfId="1001"/>
    <cellStyle name="s1002" xfId="1002"/>
    <cellStyle name="s1003" xfId="1003"/>
    <cellStyle name="s1004" xfId="1004"/>
    <cellStyle name="s1005" xfId="1005"/>
    <cellStyle name="s1006" xfId="1006"/>
    <cellStyle name="s1007" xfId="1007"/>
    <cellStyle name="s1008" xfId="1008"/>
    <cellStyle name="s1009" xfId="1009"/>
    <cellStyle name="s101" xfId="101"/>
    <cellStyle name="s1010" xfId="1010"/>
    <cellStyle name="s1011" xfId="1011"/>
    <cellStyle name="s1012" xfId="1012"/>
    <cellStyle name="s1013" xfId="1013"/>
    <cellStyle name="s1014" xfId="1014"/>
    <cellStyle name="s1015" xfId="1015"/>
    <cellStyle name="s1016" xfId="1016"/>
    <cellStyle name="s1017" xfId="1017"/>
    <cellStyle name="s1018" xfId="1018"/>
    <cellStyle name="s1019" xfId="1019"/>
    <cellStyle name="s102" xfId="102"/>
    <cellStyle name="s1020" xfId="1020"/>
    <cellStyle name="s1021" xfId="1021"/>
    <cellStyle name="s1022" xfId="1022"/>
    <cellStyle name="s1023" xfId="1023"/>
    <cellStyle name="s1024" xfId="1024"/>
    <cellStyle name="s1025" xfId="1025"/>
    <cellStyle name="s1026" xfId="1026"/>
    <cellStyle name="s1027" xfId="1027"/>
    <cellStyle name="s1028" xfId="1028"/>
    <cellStyle name="s1029" xfId="1029"/>
    <cellStyle name="s103" xfId="103"/>
    <cellStyle name="s1030" xfId="1030"/>
    <cellStyle name="s1031" xfId="1031"/>
    <cellStyle name="s1032" xfId="1032"/>
    <cellStyle name="s1033" xfId="1033"/>
    <cellStyle name="s1034" xfId="1034"/>
    <cellStyle name="s1035" xfId="1035"/>
    <cellStyle name="s1036" xfId="1036"/>
    <cellStyle name="s1037" xfId="1037"/>
    <cellStyle name="s1038" xfId="1038"/>
    <cellStyle name="s1039" xfId="1039"/>
    <cellStyle name="s104" xfId="104"/>
    <cellStyle name="s1040" xfId="1040"/>
    <cellStyle name="s1041" xfId="1041"/>
    <cellStyle name="s1042" xfId="1042"/>
    <cellStyle name="s1043" xfId="1043"/>
    <cellStyle name="s1044" xfId="1044"/>
    <cellStyle name="s1045" xfId="1045"/>
    <cellStyle name="s1046" xfId="1046"/>
    <cellStyle name="s1047" xfId="1047"/>
    <cellStyle name="s1048" xfId="1048"/>
    <cellStyle name="s1049" xfId="1049"/>
    <cellStyle name="s105" xfId="105"/>
    <cellStyle name="s1050" xfId="1050"/>
    <cellStyle name="s1051" xfId="1051"/>
    <cellStyle name="s1052" xfId="1052"/>
    <cellStyle name="s1053" xfId="1053"/>
    <cellStyle name="s1054" xfId="1054"/>
    <cellStyle name="s1055" xfId="1055"/>
    <cellStyle name="s1056" xfId="1056"/>
    <cellStyle name="s1057" xfId="1057"/>
    <cellStyle name="s1058" xfId="1058"/>
    <cellStyle name="s1059" xfId="1059"/>
    <cellStyle name="s106" xfId="106"/>
    <cellStyle name="s1060" xfId="1060"/>
    <cellStyle name="s1061" xfId="1061"/>
    <cellStyle name="s1062" xfId="1062"/>
    <cellStyle name="s1063" xfId="1063"/>
    <cellStyle name="s1064" xfId="1064"/>
    <cellStyle name="s1065" xfId="1065"/>
    <cellStyle name="s1066" xfId="1066"/>
    <cellStyle name="s1067" xfId="1067"/>
    <cellStyle name="s1068" xfId="1068"/>
    <cellStyle name="s1069" xfId="1069"/>
    <cellStyle name="s107" xfId="107"/>
    <cellStyle name="s1070" xfId="1070"/>
    <cellStyle name="s1071" xfId="1071"/>
    <cellStyle name="s1072" xfId="1072"/>
    <cellStyle name="s1073" xfId="1073"/>
    <cellStyle name="s1074" xfId="1074"/>
    <cellStyle name="s1075" xfId="1075"/>
    <cellStyle name="s1076" xfId="1076"/>
    <cellStyle name="s1077" xfId="1077"/>
    <cellStyle name="s1078" xfId="1078"/>
    <cellStyle name="s1079" xfId="1079"/>
    <cellStyle name="s108" xfId="108"/>
    <cellStyle name="s1080" xfId="1080"/>
    <cellStyle name="s1081" xfId="1081"/>
    <cellStyle name="s1082" xfId="1082"/>
    <cellStyle name="s1083" xfId="1083"/>
    <cellStyle name="s1084" xfId="1084"/>
    <cellStyle name="s1085" xfId="1085"/>
    <cellStyle name="s1086" xfId="1086"/>
    <cellStyle name="s1087" xfId="1087"/>
    <cellStyle name="s1088" xfId="1088"/>
    <cellStyle name="s1089" xfId="1089"/>
    <cellStyle name="s109" xfId="109"/>
    <cellStyle name="s1090" xfId="1090"/>
    <cellStyle name="s1091" xfId="1091"/>
    <cellStyle name="s1092" xfId="1092"/>
    <cellStyle name="s1093" xfId="1093"/>
    <cellStyle name="s1094" xfId="1094"/>
    <cellStyle name="s1095" xfId="1095"/>
    <cellStyle name="s1096" xfId="1096"/>
    <cellStyle name="s1097" xfId="1097"/>
    <cellStyle name="s1098" xfId="1098"/>
    <cellStyle name="s1099" xfId="1099"/>
    <cellStyle name="s11" xfId="11"/>
    <cellStyle name="s110" xfId="110"/>
    <cellStyle name="s1100" xfId="1100"/>
    <cellStyle name="s1101" xfId="1101"/>
    <cellStyle name="s1102" xfId="1102"/>
    <cellStyle name="s1103" xfId="1103"/>
    <cellStyle name="s1104" xfId="1104"/>
    <cellStyle name="s1105" xfId="1105"/>
    <cellStyle name="s1106" xfId="1106"/>
    <cellStyle name="s1107" xfId="1107"/>
    <cellStyle name="s1108" xfId="1108"/>
    <cellStyle name="s1109" xfId="1109"/>
    <cellStyle name="s111" xfId="111"/>
    <cellStyle name="s1110" xfId="1110"/>
    <cellStyle name="s1111" xfId="1111"/>
    <cellStyle name="s1112" xfId="1112"/>
    <cellStyle name="s1113" xfId="1113"/>
    <cellStyle name="s1114" xfId="1114"/>
    <cellStyle name="s1115" xfId="1115"/>
    <cellStyle name="s1116" xfId="1116"/>
    <cellStyle name="s1117" xfId="1117"/>
    <cellStyle name="s1118" xfId="1118"/>
    <cellStyle name="s1119" xfId="1119"/>
    <cellStyle name="s112" xfId="112"/>
    <cellStyle name="s1120" xfId="1120"/>
    <cellStyle name="s1121" xfId="1121"/>
    <cellStyle name="s1122" xfId="1122"/>
    <cellStyle name="s1123" xfId="1123"/>
    <cellStyle name="s1124" xfId="1124"/>
    <cellStyle name="s1125" xfId="1125"/>
    <cellStyle name="s1126" xfId="1126"/>
    <cellStyle name="s1127" xfId="1127"/>
    <cellStyle name="s1128" xfId="1128"/>
    <cellStyle name="s1129" xfId="1129"/>
    <cellStyle name="s113" xfId="113"/>
    <cellStyle name="s1130" xfId="1130"/>
    <cellStyle name="s1131" xfId="1131"/>
    <cellStyle name="s1132" xfId="1132"/>
    <cellStyle name="s1133" xfId="1133"/>
    <cellStyle name="s1134" xfId="1134"/>
    <cellStyle name="s1135" xfId="1135"/>
    <cellStyle name="s1136" xfId="1136"/>
    <cellStyle name="s1137" xfId="1137"/>
    <cellStyle name="s1138" xfId="1138"/>
    <cellStyle name="s1139" xfId="1139"/>
    <cellStyle name="s114" xfId="114"/>
    <cellStyle name="s1140" xfId="1140"/>
    <cellStyle name="s1141" xfId="1141"/>
    <cellStyle name="s1142" xfId="1142"/>
    <cellStyle name="s1143" xfId="1143"/>
    <cellStyle name="s1144" xfId="1144"/>
    <cellStyle name="s1145" xfId="1145"/>
    <cellStyle name="s1146" xfId="1146"/>
    <cellStyle name="s1147" xfId="1147"/>
    <cellStyle name="s1148" xfId="1148"/>
    <cellStyle name="s1149" xfId="1149"/>
    <cellStyle name="s115" xfId="115"/>
    <cellStyle name="s1150" xfId="1150"/>
    <cellStyle name="s1151" xfId="1151"/>
    <cellStyle name="s1152" xfId="1152"/>
    <cellStyle name="s1153" xfId="1153"/>
    <cellStyle name="s1154" xfId="1154"/>
    <cellStyle name="s1155" xfId="1155"/>
    <cellStyle name="s1156" xfId="1156"/>
    <cellStyle name="s1157" xfId="1157"/>
    <cellStyle name="s1158" xfId="1158"/>
    <cellStyle name="s1159" xfId="1159"/>
    <cellStyle name="s116" xfId="116"/>
    <cellStyle name="s1160" xfId="1160"/>
    <cellStyle name="s1161" xfId="1161"/>
    <cellStyle name="s1162" xfId="1162"/>
    <cellStyle name="s1163" xfId="1163"/>
    <cellStyle name="s1164" xfId="1164"/>
    <cellStyle name="s1165" xfId="1165"/>
    <cellStyle name="s1166" xfId="1166"/>
    <cellStyle name="s1167" xfId="1167"/>
    <cellStyle name="s1168" xfId="1168"/>
    <cellStyle name="s1169" xfId="1169"/>
    <cellStyle name="s117" xfId="117"/>
    <cellStyle name="s1170" xfId="1170"/>
    <cellStyle name="s1171" xfId="1171"/>
    <cellStyle name="s1172" xfId="1172"/>
    <cellStyle name="s1173" xfId="1173"/>
    <cellStyle name="s1174" xfId="1174"/>
    <cellStyle name="s1175" xfId="1175"/>
    <cellStyle name="s1176" xfId="1176"/>
    <cellStyle name="s1177" xfId="1177"/>
    <cellStyle name="s1178" xfId="1178"/>
    <cellStyle name="s1179" xfId="1179"/>
    <cellStyle name="s118" xfId="118"/>
    <cellStyle name="s1180" xfId="1180"/>
    <cellStyle name="s1181" xfId="1181"/>
    <cellStyle name="s1182" xfId="1182"/>
    <cellStyle name="s1183" xfId="1183"/>
    <cellStyle name="s1184" xfId="1184"/>
    <cellStyle name="s1185" xfId="1185"/>
    <cellStyle name="s1186" xfId="1186"/>
    <cellStyle name="s1187" xfId="1187"/>
    <cellStyle name="s1188" xfId="1188"/>
    <cellStyle name="s1189" xfId="1189"/>
    <cellStyle name="s119" xfId="119"/>
    <cellStyle name="s1190" xfId="1190"/>
    <cellStyle name="s1191" xfId="1191"/>
    <cellStyle name="s1192" xfId="1192"/>
    <cellStyle name="s1193" xfId="1193"/>
    <cellStyle name="s1194" xfId="1194"/>
    <cellStyle name="s1195" xfId="1195"/>
    <cellStyle name="s1196" xfId="1196"/>
    <cellStyle name="s1197" xfId="1197"/>
    <cellStyle name="s1198" xfId="1198"/>
    <cellStyle name="s1199" xfId="1199"/>
    <cellStyle name="s12" xfId="12"/>
    <cellStyle name="s120" xfId="120"/>
    <cellStyle name="s1200" xfId="1200"/>
    <cellStyle name="s121" xfId="121"/>
    <cellStyle name="s122" xfId="122"/>
    <cellStyle name="s123" xfId="123"/>
    <cellStyle name="s124" xfId="124"/>
    <cellStyle name="s125" xfId="125"/>
    <cellStyle name="s126" xfId="126"/>
    <cellStyle name="s127" xfId="127"/>
    <cellStyle name="s128" xfId="128"/>
    <cellStyle name="s129" xfId="129"/>
    <cellStyle name="s13" xfId="13"/>
    <cellStyle name="s130" xfId="130"/>
    <cellStyle name="s131" xfId="131"/>
    <cellStyle name="s132" xfId="132"/>
    <cellStyle name="s133" xfId="133"/>
    <cellStyle name="s134" xfId="134"/>
    <cellStyle name="s135" xfId="135"/>
    <cellStyle name="s136" xfId="136"/>
    <cellStyle name="s137" xfId="137"/>
    <cellStyle name="s138" xfId="138"/>
    <cellStyle name="s139" xfId="139"/>
    <cellStyle name="s14" xfId="14"/>
    <cellStyle name="s140" xfId="140"/>
    <cellStyle name="s141" xfId="141"/>
    <cellStyle name="s142" xfId="142"/>
    <cellStyle name="s143" xfId="143"/>
    <cellStyle name="s144" xfId="144"/>
    <cellStyle name="s145" xfId="145"/>
    <cellStyle name="s146" xfId="146"/>
    <cellStyle name="s147" xfId="147"/>
    <cellStyle name="s148" xfId="148"/>
    <cellStyle name="s149" xfId="149"/>
    <cellStyle name="s15" xfId="15"/>
    <cellStyle name="s150" xfId="150"/>
    <cellStyle name="s151" xfId="151"/>
    <cellStyle name="s152" xfId="152"/>
    <cellStyle name="s153" xfId="153"/>
    <cellStyle name="s154" xfId="154"/>
    <cellStyle name="s155" xfId="155"/>
    <cellStyle name="s156" xfId="156"/>
    <cellStyle name="s157" xfId="157"/>
    <cellStyle name="s158" xfId="158"/>
    <cellStyle name="s159" xfId="159"/>
    <cellStyle name="s16" xfId="16"/>
    <cellStyle name="s160" xfId="160"/>
    <cellStyle name="s161" xfId="161"/>
    <cellStyle name="s162" xfId="162"/>
    <cellStyle name="s163" xfId="163"/>
    <cellStyle name="s164" xfId="164"/>
    <cellStyle name="s165" xfId="165"/>
    <cellStyle name="s166" xfId="166"/>
    <cellStyle name="s167" xfId="167"/>
    <cellStyle name="s168" xfId="168"/>
    <cellStyle name="s169" xfId="169"/>
    <cellStyle name="s17" xfId="17"/>
    <cellStyle name="s170" xfId="170"/>
    <cellStyle name="s171" xfId="171"/>
    <cellStyle name="s172" xfId="172"/>
    <cellStyle name="s173" xfId="173"/>
    <cellStyle name="s174" xfId="174"/>
    <cellStyle name="s175" xfId="175"/>
    <cellStyle name="s176" xfId="176"/>
    <cellStyle name="s177" xfId="177"/>
    <cellStyle name="s178" xfId="178"/>
    <cellStyle name="s179" xfId="179"/>
    <cellStyle name="s18" xfId="18"/>
    <cellStyle name="s180" xfId="180"/>
    <cellStyle name="s181" xfId="181"/>
    <cellStyle name="s182" xfId="182"/>
    <cellStyle name="s183" xfId="183"/>
    <cellStyle name="s184" xfId="184"/>
    <cellStyle name="s185" xfId="185"/>
    <cellStyle name="s186" xfId="186"/>
    <cellStyle name="s187" xfId="187"/>
    <cellStyle name="s188" xfId="188"/>
    <cellStyle name="s189" xfId="189"/>
    <cellStyle name="s19" xfId="19"/>
    <cellStyle name="s190" xfId="190"/>
    <cellStyle name="s191" xfId="191"/>
    <cellStyle name="s192" xfId="192"/>
    <cellStyle name="s193" xfId="193"/>
    <cellStyle name="s194" xfId="194"/>
    <cellStyle name="s195" xfId="195"/>
    <cellStyle name="s196" xfId="196"/>
    <cellStyle name="s197" xfId="197"/>
    <cellStyle name="s198" xfId="198"/>
    <cellStyle name="s199" xfId="199"/>
    <cellStyle name="s2" xfId="2"/>
    <cellStyle name="s20" xfId="20"/>
    <cellStyle name="s200" xfId="200"/>
    <cellStyle name="s201" xfId="201"/>
    <cellStyle name="s202" xfId="202"/>
    <cellStyle name="s203" xfId="203"/>
    <cellStyle name="s204" xfId="204"/>
    <cellStyle name="s205" xfId="205"/>
    <cellStyle name="s206" xfId="206"/>
    <cellStyle name="s207" xfId="207"/>
    <cellStyle name="s208" xfId="208"/>
    <cellStyle name="s209" xfId="209"/>
    <cellStyle name="s21" xfId="21"/>
    <cellStyle name="s210" xfId="210"/>
    <cellStyle name="s211" xfId="211"/>
    <cellStyle name="s212" xfId="212"/>
    <cellStyle name="s213" xfId="213"/>
    <cellStyle name="s214" xfId="214"/>
    <cellStyle name="s215" xfId="215"/>
    <cellStyle name="s216" xfId="216"/>
    <cellStyle name="s217" xfId="217"/>
    <cellStyle name="s218" xfId="218"/>
    <cellStyle name="s219" xfId="219"/>
    <cellStyle name="s22" xfId="22"/>
    <cellStyle name="s220" xfId="220"/>
    <cellStyle name="s221" xfId="221"/>
    <cellStyle name="s222" xfId="222"/>
    <cellStyle name="s223" xfId="223"/>
    <cellStyle name="s224" xfId="224"/>
    <cellStyle name="s225" xfId="225"/>
    <cellStyle name="s226" xfId="226"/>
    <cellStyle name="s227" xfId="227"/>
    <cellStyle name="s228" xfId="228"/>
    <cellStyle name="s229" xfId="229"/>
    <cellStyle name="s23" xfId="23"/>
    <cellStyle name="s230" xfId="230"/>
    <cellStyle name="s231" xfId="231"/>
    <cellStyle name="s232" xfId="232"/>
    <cellStyle name="s233" xfId="233"/>
    <cellStyle name="s234" xfId="234"/>
    <cellStyle name="s235" xfId="235"/>
    <cellStyle name="s236" xfId="236"/>
    <cellStyle name="s237" xfId="237"/>
    <cellStyle name="s238" xfId="238"/>
    <cellStyle name="s239" xfId="239"/>
    <cellStyle name="s24" xfId="24"/>
    <cellStyle name="s240" xfId="240"/>
    <cellStyle name="s241" xfId="241"/>
    <cellStyle name="s242" xfId="242"/>
    <cellStyle name="s243" xfId="243"/>
    <cellStyle name="s244" xfId="244"/>
    <cellStyle name="s245" xfId="245"/>
    <cellStyle name="s246" xfId="246"/>
    <cellStyle name="s247" xfId="247"/>
    <cellStyle name="s248" xfId="248"/>
    <cellStyle name="s249" xfId="249"/>
    <cellStyle name="s25" xfId="25"/>
    <cellStyle name="s250" xfId="250"/>
    <cellStyle name="s251" xfId="251"/>
    <cellStyle name="s252" xfId="252"/>
    <cellStyle name="s253" xfId="253"/>
    <cellStyle name="s254" xfId="254"/>
    <cellStyle name="s255" xfId="255"/>
    <cellStyle name="s256" xfId="256"/>
    <cellStyle name="s257" xfId="257"/>
    <cellStyle name="s258" xfId="258"/>
    <cellStyle name="s259" xfId="259"/>
    <cellStyle name="s26" xfId="26"/>
    <cellStyle name="s260" xfId="260"/>
    <cellStyle name="s261" xfId="261"/>
    <cellStyle name="s262" xfId="262"/>
    <cellStyle name="s263" xfId="263"/>
    <cellStyle name="s264" xfId="264"/>
    <cellStyle name="s265" xfId="265"/>
    <cellStyle name="s266" xfId="266"/>
    <cellStyle name="s267" xfId="267"/>
    <cellStyle name="s268" xfId="268"/>
    <cellStyle name="s269" xfId="269"/>
    <cellStyle name="s27" xfId="27"/>
    <cellStyle name="s270" xfId="270"/>
    <cellStyle name="s271" xfId="271"/>
    <cellStyle name="s272" xfId="272"/>
    <cellStyle name="s273" xfId="273"/>
    <cellStyle name="s274" xfId="274"/>
    <cellStyle name="s275" xfId="275"/>
    <cellStyle name="s276" xfId="276"/>
    <cellStyle name="s277" xfId="277"/>
    <cellStyle name="s278" xfId="278"/>
    <cellStyle name="s279" xfId="279"/>
    <cellStyle name="s28" xfId="28"/>
    <cellStyle name="s280" xfId="280"/>
    <cellStyle name="s281" xfId="281"/>
    <cellStyle name="s282" xfId="282"/>
    <cellStyle name="s283" xfId="283"/>
    <cellStyle name="s284" xfId="284"/>
    <cellStyle name="s285" xfId="285"/>
    <cellStyle name="s286" xfId="286"/>
    <cellStyle name="s287" xfId="287"/>
    <cellStyle name="s288" xfId="288"/>
    <cellStyle name="s289" xfId="289"/>
    <cellStyle name="s29" xfId="29"/>
    <cellStyle name="s290" xfId="290"/>
    <cellStyle name="s291" xfId="291"/>
    <cellStyle name="s292" xfId="292"/>
    <cellStyle name="s293" xfId="293"/>
    <cellStyle name="s294" xfId="294"/>
    <cellStyle name="s295" xfId="295"/>
    <cellStyle name="s296" xfId="296"/>
    <cellStyle name="s297" xfId="297"/>
    <cellStyle name="s298" xfId="298"/>
    <cellStyle name="s299" xfId="299"/>
    <cellStyle name="s3" xfId="3"/>
    <cellStyle name="s30" xfId="30"/>
    <cellStyle name="s300" xfId="300"/>
    <cellStyle name="s301" xfId="301"/>
    <cellStyle name="s302" xfId="302"/>
    <cellStyle name="s303" xfId="303"/>
    <cellStyle name="s304" xfId="304"/>
    <cellStyle name="s305" xfId="305"/>
    <cellStyle name="s306" xfId="306"/>
    <cellStyle name="s307" xfId="307"/>
    <cellStyle name="s308" xfId="308"/>
    <cellStyle name="s309" xfId="309"/>
    <cellStyle name="s31" xfId="31"/>
    <cellStyle name="s310" xfId="310"/>
    <cellStyle name="s311" xfId="311"/>
    <cellStyle name="s312" xfId="312"/>
    <cellStyle name="s313" xfId="313"/>
    <cellStyle name="s314" xfId="314"/>
    <cellStyle name="s315" xfId="315"/>
    <cellStyle name="s316" xfId="316"/>
    <cellStyle name="s317" xfId="317"/>
    <cellStyle name="s318" xfId="318"/>
    <cellStyle name="s319" xfId="319"/>
    <cellStyle name="s32" xfId="32"/>
    <cellStyle name="s320" xfId="320"/>
    <cellStyle name="s321" xfId="321"/>
    <cellStyle name="s322" xfId="322"/>
    <cellStyle name="s323" xfId="323"/>
    <cellStyle name="s324" xfId="324"/>
    <cellStyle name="s325" xfId="325"/>
    <cellStyle name="s326" xfId="326"/>
    <cellStyle name="s327" xfId="327"/>
    <cellStyle name="s328" xfId="328"/>
    <cellStyle name="s329" xfId="329"/>
    <cellStyle name="s33" xfId="33"/>
    <cellStyle name="s330" xfId="330"/>
    <cellStyle name="s331" xfId="331"/>
    <cellStyle name="s332" xfId="332"/>
    <cellStyle name="s333" xfId="333"/>
    <cellStyle name="s334" xfId="334"/>
    <cellStyle name="s335" xfId="335"/>
    <cellStyle name="s336" xfId="336"/>
    <cellStyle name="s337" xfId="337"/>
    <cellStyle name="s338" xfId="338"/>
    <cellStyle name="s339" xfId="339"/>
    <cellStyle name="s34" xfId="34"/>
    <cellStyle name="s340" xfId="340"/>
    <cellStyle name="s341" xfId="341"/>
    <cellStyle name="s342" xfId="342"/>
    <cellStyle name="s343" xfId="343"/>
    <cellStyle name="s344" xfId="344"/>
    <cellStyle name="s345" xfId="345"/>
    <cellStyle name="s346" xfId="346"/>
    <cellStyle name="s347" xfId="347"/>
    <cellStyle name="s348" xfId="348"/>
    <cellStyle name="s349" xfId="349"/>
    <cellStyle name="s35" xfId="35"/>
    <cellStyle name="s350" xfId="350"/>
    <cellStyle name="s351" xfId="351"/>
    <cellStyle name="s352" xfId="352"/>
    <cellStyle name="s353" xfId="353"/>
    <cellStyle name="s354" xfId="354"/>
    <cellStyle name="s355" xfId="355"/>
    <cellStyle name="s356" xfId="356"/>
    <cellStyle name="s357" xfId="357"/>
    <cellStyle name="s358" xfId="358"/>
    <cellStyle name="s359" xfId="359"/>
    <cellStyle name="s36" xfId="36"/>
    <cellStyle name="s360" xfId="360"/>
    <cellStyle name="s361" xfId="361"/>
    <cellStyle name="s362" xfId="362"/>
    <cellStyle name="s363" xfId="363"/>
    <cellStyle name="s364" xfId="364"/>
    <cellStyle name="s365" xfId="365"/>
    <cellStyle name="s366" xfId="366"/>
    <cellStyle name="s367" xfId="367"/>
    <cellStyle name="s368" xfId="368"/>
    <cellStyle name="s369" xfId="369"/>
    <cellStyle name="s37" xfId="37"/>
    <cellStyle name="s370" xfId="370"/>
    <cellStyle name="s371" xfId="371"/>
    <cellStyle name="s372" xfId="372"/>
    <cellStyle name="s373" xfId="373"/>
    <cellStyle name="s374" xfId="374"/>
    <cellStyle name="s375" xfId="375"/>
    <cellStyle name="s376" xfId="376"/>
    <cellStyle name="s377" xfId="377"/>
    <cellStyle name="s378" xfId="378"/>
    <cellStyle name="s379" xfId="379"/>
    <cellStyle name="s38" xfId="38"/>
    <cellStyle name="s380" xfId="380"/>
    <cellStyle name="s381" xfId="381"/>
    <cellStyle name="s382" xfId="382"/>
    <cellStyle name="s383" xfId="383"/>
    <cellStyle name="s384" xfId="384"/>
    <cellStyle name="s385" xfId="385"/>
    <cellStyle name="s386" xfId="386"/>
    <cellStyle name="s387" xfId="387"/>
    <cellStyle name="s388" xfId="388"/>
    <cellStyle name="s389" xfId="389"/>
    <cellStyle name="s39" xfId="39"/>
    <cellStyle name="s390" xfId="390"/>
    <cellStyle name="s391" xfId="391"/>
    <cellStyle name="s392" xfId="392"/>
    <cellStyle name="s393" xfId="393"/>
    <cellStyle name="s394" xfId="394"/>
    <cellStyle name="s395" xfId="395"/>
    <cellStyle name="s396" xfId="396"/>
    <cellStyle name="s397" xfId="397"/>
    <cellStyle name="s398" xfId="398"/>
    <cellStyle name="s399" xfId="399"/>
    <cellStyle name="s4" xfId="4"/>
    <cellStyle name="s40" xfId="40"/>
    <cellStyle name="s400" xfId="400"/>
    <cellStyle name="s401" xfId="401"/>
    <cellStyle name="s402" xfId="402"/>
    <cellStyle name="s403" xfId="403"/>
    <cellStyle name="s404" xfId="404"/>
    <cellStyle name="s405" xfId="405"/>
    <cellStyle name="s406" xfId="406"/>
    <cellStyle name="s407" xfId="407"/>
    <cellStyle name="s408" xfId="408"/>
    <cellStyle name="s409" xfId="409"/>
    <cellStyle name="s41" xfId="41"/>
    <cellStyle name="s410" xfId="410"/>
    <cellStyle name="s411" xfId="411"/>
    <cellStyle name="s412" xfId="412"/>
    <cellStyle name="s413" xfId="413"/>
    <cellStyle name="s414" xfId="414"/>
    <cellStyle name="s415" xfId="415"/>
    <cellStyle name="s416" xfId="416"/>
    <cellStyle name="s417" xfId="417"/>
    <cellStyle name="s418" xfId="418"/>
    <cellStyle name="s419" xfId="419"/>
    <cellStyle name="s42" xfId="42"/>
    <cellStyle name="s420" xfId="420"/>
    <cellStyle name="s421" xfId="421"/>
    <cellStyle name="s422" xfId="422"/>
    <cellStyle name="s423" xfId="423"/>
    <cellStyle name="s424" xfId="424"/>
    <cellStyle name="s425" xfId="425"/>
    <cellStyle name="s426" xfId="426"/>
    <cellStyle name="s427" xfId="427"/>
    <cellStyle name="s428" xfId="428"/>
    <cellStyle name="s429" xfId="429"/>
    <cellStyle name="s43" xfId="43"/>
    <cellStyle name="s430" xfId="430"/>
    <cellStyle name="s431" xfId="431"/>
    <cellStyle name="s432" xfId="432"/>
    <cellStyle name="s433" xfId="433"/>
    <cellStyle name="s434" xfId="434"/>
    <cellStyle name="s435" xfId="435"/>
    <cellStyle name="s436" xfId="436"/>
    <cellStyle name="s437" xfId="437"/>
    <cellStyle name="s438" xfId="438"/>
    <cellStyle name="s439" xfId="439"/>
    <cellStyle name="s44" xfId="44"/>
    <cellStyle name="s440" xfId="440"/>
    <cellStyle name="s441" xfId="441"/>
    <cellStyle name="s442" xfId="442"/>
    <cellStyle name="s443" xfId="443"/>
    <cellStyle name="s444" xfId="444"/>
    <cellStyle name="s445" xfId="445"/>
    <cellStyle name="s446" xfId="446"/>
    <cellStyle name="s447" xfId="447"/>
    <cellStyle name="s448" xfId="448"/>
    <cellStyle name="s449" xfId="449"/>
    <cellStyle name="s45" xfId="45"/>
    <cellStyle name="s450" xfId="450"/>
    <cellStyle name="s451" xfId="451"/>
    <cellStyle name="s452" xfId="452"/>
    <cellStyle name="s453" xfId="453"/>
    <cellStyle name="s454" xfId="454"/>
    <cellStyle name="s455" xfId="455"/>
    <cellStyle name="s456" xfId="456"/>
    <cellStyle name="s457" xfId="457"/>
    <cellStyle name="s458" xfId="458"/>
    <cellStyle name="s459" xfId="459"/>
    <cellStyle name="s46" xfId="46"/>
    <cellStyle name="s460" xfId="460"/>
    <cellStyle name="s461" xfId="461"/>
    <cellStyle name="s462" xfId="462"/>
    <cellStyle name="s463" xfId="463"/>
    <cellStyle name="s464" xfId="464"/>
    <cellStyle name="s465" xfId="465"/>
    <cellStyle name="s466" xfId="466"/>
    <cellStyle name="s467" xfId="467"/>
    <cellStyle name="s468" xfId="468"/>
    <cellStyle name="s469" xfId="469"/>
    <cellStyle name="s47" xfId="47"/>
    <cellStyle name="s470" xfId="470"/>
    <cellStyle name="s471" xfId="471"/>
    <cellStyle name="s472" xfId="472"/>
    <cellStyle name="s473" xfId="473"/>
    <cellStyle name="s474" xfId="474"/>
    <cellStyle name="s475" xfId="475"/>
    <cellStyle name="s476" xfId="476"/>
    <cellStyle name="s477" xfId="477"/>
    <cellStyle name="s478" xfId="478"/>
    <cellStyle name="s479" xfId="479"/>
    <cellStyle name="s48" xfId="48"/>
    <cellStyle name="s480" xfId="480"/>
    <cellStyle name="s481" xfId="481"/>
    <cellStyle name="s482" xfId="482"/>
    <cellStyle name="s483" xfId="483"/>
    <cellStyle name="s484" xfId="484"/>
    <cellStyle name="s485" xfId="485"/>
    <cellStyle name="s486" xfId="486"/>
    <cellStyle name="s487" xfId="487"/>
    <cellStyle name="s488" xfId="488"/>
    <cellStyle name="s489" xfId="489"/>
    <cellStyle name="s49" xfId="49"/>
    <cellStyle name="s490" xfId="490"/>
    <cellStyle name="s491" xfId="491"/>
    <cellStyle name="s492" xfId="492"/>
    <cellStyle name="s493" xfId="493"/>
    <cellStyle name="s494" xfId="494"/>
    <cellStyle name="s495" xfId="495"/>
    <cellStyle name="s496" xfId="496"/>
    <cellStyle name="s497" xfId="497"/>
    <cellStyle name="s498" xfId="498"/>
    <cellStyle name="s499" xfId="499"/>
    <cellStyle name="s5" xfId="5"/>
    <cellStyle name="s50" xfId="50"/>
    <cellStyle name="s500" xfId="500"/>
    <cellStyle name="s501" xfId="501"/>
    <cellStyle name="s502" xfId="502"/>
    <cellStyle name="s503" xfId="503"/>
    <cellStyle name="s504" xfId="504"/>
    <cellStyle name="s505" xfId="505"/>
    <cellStyle name="s506" xfId="506"/>
    <cellStyle name="s507" xfId="507"/>
    <cellStyle name="s508" xfId="508"/>
    <cellStyle name="s509" xfId="509"/>
    <cellStyle name="s51" xfId="51"/>
    <cellStyle name="s510" xfId="510"/>
    <cellStyle name="s511" xfId="511"/>
    <cellStyle name="s512" xfId="512"/>
    <cellStyle name="s513" xfId="513"/>
    <cellStyle name="s514" xfId="514"/>
    <cellStyle name="s515" xfId="515"/>
    <cellStyle name="s516" xfId="516"/>
    <cellStyle name="s517" xfId="517"/>
    <cellStyle name="s518" xfId="518"/>
    <cellStyle name="s519" xfId="519"/>
    <cellStyle name="s52" xfId="52"/>
    <cellStyle name="s520" xfId="520"/>
    <cellStyle name="s521" xfId="521"/>
    <cellStyle name="s522" xfId="522"/>
    <cellStyle name="s523" xfId="523"/>
    <cellStyle name="s524" xfId="524"/>
    <cellStyle name="s525" xfId="525"/>
    <cellStyle name="s526" xfId="526"/>
    <cellStyle name="s527" xfId="527"/>
    <cellStyle name="s528" xfId="528"/>
    <cellStyle name="s529" xfId="529"/>
    <cellStyle name="s53" xfId="53"/>
    <cellStyle name="s530" xfId="530"/>
    <cellStyle name="s531" xfId="531"/>
    <cellStyle name="s532" xfId="532"/>
    <cellStyle name="s533" xfId="533"/>
    <cellStyle name="s534" xfId="534"/>
    <cellStyle name="s535" xfId="535"/>
    <cellStyle name="s536" xfId="536"/>
    <cellStyle name="s537" xfId="537"/>
    <cellStyle name="s538" xfId="538"/>
    <cellStyle name="s539" xfId="539"/>
    <cellStyle name="s54" xfId="54"/>
    <cellStyle name="s540" xfId="540"/>
    <cellStyle name="s541" xfId="541"/>
    <cellStyle name="s542" xfId="542"/>
    <cellStyle name="s543" xfId="543"/>
    <cellStyle name="s544" xfId="544"/>
    <cellStyle name="s545" xfId="545"/>
    <cellStyle name="s546" xfId="546"/>
    <cellStyle name="s547" xfId="547"/>
    <cellStyle name="s548" xfId="548"/>
    <cellStyle name="s549" xfId="549"/>
    <cellStyle name="s55" xfId="55"/>
    <cellStyle name="s550" xfId="550"/>
    <cellStyle name="s551" xfId="551"/>
    <cellStyle name="s552" xfId="552"/>
    <cellStyle name="s553" xfId="553"/>
    <cellStyle name="s554" xfId="554"/>
    <cellStyle name="s555" xfId="555"/>
    <cellStyle name="s556" xfId="556"/>
    <cellStyle name="s557" xfId="557"/>
    <cellStyle name="s558" xfId="558"/>
    <cellStyle name="s559" xfId="559"/>
    <cellStyle name="s56" xfId="56"/>
    <cellStyle name="s560" xfId="560"/>
    <cellStyle name="s561" xfId="561"/>
    <cellStyle name="s562" xfId="562"/>
    <cellStyle name="s563" xfId="563"/>
    <cellStyle name="s564" xfId="564"/>
    <cellStyle name="s565" xfId="565"/>
    <cellStyle name="s566" xfId="566"/>
    <cellStyle name="s567" xfId="567"/>
    <cellStyle name="s568" xfId="568"/>
    <cellStyle name="s569" xfId="569"/>
    <cellStyle name="s57" xfId="57"/>
    <cellStyle name="s570" xfId="570"/>
    <cellStyle name="s571" xfId="571"/>
    <cellStyle name="s572" xfId="572"/>
    <cellStyle name="s573" xfId="573"/>
    <cellStyle name="s574" xfId="574"/>
    <cellStyle name="s575" xfId="575"/>
    <cellStyle name="s576" xfId="576"/>
    <cellStyle name="s577" xfId="577"/>
    <cellStyle name="s578" xfId="578"/>
    <cellStyle name="s579" xfId="579"/>
    <cellStyle name="s58" xfId="58"/>
    <cellStyle name="s580" xfId="580"/>
    <cellStyle name="s581" xfId="581"/>
    <cellStyle name="s582" xfId="582"/>
    <cellStyle name="s583" xfId="583"/>
    <cellStyle name="s584" xfId="584"/>
    <cellStyle name="s585" xfId="585"/>
    <cellStyle name="s586" xfId="586"/>
    <cellStyle name="s587" xfId="587"/>
    <cellStyle name="s588" xfId="588"/>
    <cellStyle name="s589" xfId="589"/>
    <cellStyle name="s59" xfId="59"/>
    <cellStyle name="s590" xfId="590"/>
    <cellStyle name="s591" xfId="591"/>
    <cellStyle name="s592" xfId="592"/>
    <cellStyle name="s593" xfId="593"/>
    <cellStyle name="s594" xfId="594"/>
    <cellStyle name="s595" xfId="595"/>
    <cellStyle name="s596" xfId="596"/>
    <cellStyle name="s597" xfId="597"/>
    <cellStyle name="s598" xfId="598"/>
    <cellStyle name="s599" xfId="599"/>
    <cellStyle name="s6" xfId="6"/>
    <cellStyle name="s60" xfId="60"/>
    <cellStyle name="s600" xfId="600"/>
    <cellStyle name="s601" xfId="601"/>
    <cellStyle name="s602" xfId="602"/>
    <cellStyle name="s603" xfId="603"/>
    <cellStyle name="s604" xfId="604"/>
    <cellStyle name="s605" xfId="605"/>
    <cellStyle name="s606" xfId="606"/>
    <cellStyle name="s607" xfId="607"/>
    <cellStyle name="s608" xfId="608"/>
    <cellStyle name="s609" xfId="609"/>
    <cellStyle name="s61" xfId="61"/>
    <cellStyle name="s610" xfId="610"/>
    <cellStyle name="s611" xfId="611"/>
    <cellStyle name="s612" xfId="612"/>
    <cellStyle name="s613" xfId="613"/>
    <cellStyle name="s614" xfId="614"/>
    <cellStyle name="s615" xfId="615"/>
    <cellStyle name="s616" xfId="616"/>
    <cellStyle name="s617" xfId="617"/>
    <cellStyle name="s618" xfId="618"/>
    <cellStyle name="s619" xfId="619"/>
    <cellStyle name="s62" xfId="62"/>
    <cellStyle name="s620" xfId="620"/>
    <cellStyle name="s621" xfId="621"/>
    <cellStyle name="s622" xfId="622"/>
    <cellStyle name="s623" xfId="623"/>
    <cellStyle name="s624" xfId="624"/>
    <cellStyle name="s625" xfId="625"/>
    <cellStyle name="s626" xfId="626"/>
    <cellStyle name="s627" xfId="627"/>
    <cellStyle name="s628" xfId="628"/>
    <cellStyle name="s629" xfId="629"/>
    <cellStyle name="s63" xfId="63"/>
    <cellStyle name="s630" xfId="630"/>
    <cellStyle name="s631" xfId="631"/>
    <cellStyle name="s632" xfId="632"/>
    <cellStyle name="s633" xfId="633"/>
    <cellStyle name="s634" xfId="634"/>
    <cellStyle name="s635" xfId="635"/>
    <cellStyle name="s636" xfId="636"/>
    <cellStyle name="s637" xfId="637"/>
    <cellStyle name="s638" xfId="638"/>
    <cellStyle name="s639" xfId="639"/>
    <cellStyle name="s64" xfId="64"/>
    <cellStyle name="s640" xfId="640"/>
    <cellStyle name="s641" xfId="641"/>
    <cellStyle name="s642" xfId="642"/>
    <cellStyle name="s643" xfId="643"/>
    <cellStyle name="s644" xfId="644"/>
    <cellStyle name="s645" xfId="645"/>
    <cellStyle name="s646" xfId="646"/>
    <cellStyle name="s647" xfId="647"/>
    <cellStyle name="s648" xfId="648"/>
    <cellStyle name="s649" xfId="649"/>
    <cellStyle name="s65" xfId="65"/>
    <cellStyle name="s650" xfId="650"/>
    <cellStyle name="s651" xfId="651"/>
    <cellStyle name="s652" xfId="652"/>
    <cellStyle name="s653" xfId="653"/>
    <cellStyle name="s654" xfId="654"/>
    <cellStyle name="s655" xfId="655"/>
    <cellStyle name="s656" xfId="656"/>
    <cellStyle name="s657" xfId="657"/>
    <cellStyle name="s658" xfId="658"/>
    <cellStyle name="s659" xfId="659"/>
    <cellStyle name="s66" xfId="66"/>
    <cellStyle name="s660" xfId="660"/>
    <cellStyle name="s661" xfId="661"/>
    <cellStyle name="s662" xfId="662"/>
    <cellStyle name="s663" xfId="663"/>
    <cellStyle name="s664" xfId="664"/>
    <cellStyle name="s665" xfId="665"/>
    <cellStyle name="s666" xfId="666"/>
    <cellStyle name="s667" xfId="667"/>
    <cellStyle name="s668" xfId="668"/>
    <cellStyle name="s669" xfId="669"/>
    <cellStyle name="s67" xfId="67"/>
    <cellStyle name="s670" xfId="670"/>
    <cellStyle name="s671" xfId="671"/>
    <cellStyle name="s672" xfId="672"/>
    <cellStyle name="s673" xfId="673"/>
    <cellStyle name="s674" xfId="674"/>
    <cellStyle name="s675" xfId="675"/>
    <cellStyle name="s676" xfId="676"/>
    <cellStyle name="s677" xfId="677"/>
    <cellStyle name="s678" xfId="678"/>
    <cellStyle name="s679" xfId="679"/>
    <cellStyle name="s68" xfId="68"/>
    <cellStyle name="s680" xfId="680"/>
    <cellStyle name="s681" xfId="681"/>
    <cellStyle name="s682" xfId="682"/>
    <cellStyle name="s683" xfId="683"/>
    <cellStyle name="s684" xfId="684"/>
    <cellStyle name="s685" xfId="685"/>
    <cellStyle name="s686" xfId="686"/>
    <cellStyle name="s687" xfId="687"/>
    <cellStyle name="s688" xfId="688"/>
    <cellStyle name="s689" xfId="689"/>
    <cellStyle name="s69" xfId="69"/>
    <cellStyle name="s690" xfId="690"/>
    <cellStyle name="s691" xfId="691"/>
    <cellStyle name="s692" xfId="692"/>
    <cellStyle name="s693" xfId="693"/>
    <cellStyle name="s694" xfId="694"/>
    <cellStyle name="s695" xfId="695"/>
    <cellStyle name="s696" xfId="696"/>
    <cellStyle name="s697" xfId="697"/>
    <cellStyle name="s698" xfId="698"/>
    <cellStyle name="s699" xfId="699"/>
    <cellStyle name="s7" xfId="7"/>
    <cellStyle name="s70" xfId="70"/>
    <cellStyle name="s700" xfId="700"/>
    <cellStyle name="s701" xfId="701"/>
    <cellStyle name="s702" xfId="702"/>
    <cellStyle name="s703" xfId="703"/>
    <cellStyle name="s704" xfId="704"/>
    <cellStyle name="s705" xfId="705"/>
    <cellStyle name="s706" xfId="706"/>
    <cellStyle name="s707" xfId="707"/>
    <cellStyle name="s708" xfId="708"/>
    <cellStyle name="s709" xfId="709"/>
    <cellStyle name="s71" xfId="71"/>
    <cellStyle name="s710" xfId="710"/>
    <cellStyle name="s711" xfId="711"/>
    <cellStyle name="s712" xfId="712"/>
    <cellStyle name="s713" xfId="713"/>
    <cellStyle name="s714" xfId="714"/>
    <cellStyle name="s715" xfId="715"/>
    <cellStyle name="s716" xfId="716"/>
    <cellStyle name="s717" xfId="717"/>
    <cellStyle name="s718" xfId="718"/>
    <cellStyle name="s719" xfId="719"/>
    <cellStyle name="s72" xfId="72"/>
    <cellStyle name="s720" xfId="720"/>
    <cellStyle name="s721" xfId="721"/>
    <cellStyle name="s722" xfId="722"/>
    <cellStyle name="s723" xfId="723"/>
    <cellStyle name="s724" xfId="724"/>
    <cellStyle name="s725" xfId="725"/>
    <cellStyle name="s726" xfId="726"/>
    <cellStyle name="s727" xfId="727"/>
    <cellStyle name="s728" xfId="728"/>
    <cellStyle name="s729" xfId="729"/>
    <cellStyle name="s73" xfId="73"/>
    <cellStyle name="s730" xfId="730"/>
    <cellStyle name="s731" xfId="731"/>
    <cellStyle name="s732" xfId="732"/>
    <cellStyle name="s733" xfId="733"/>
    <cellStyle name="s734" xfId="734"/>
    <cellStyle name="s735" xfId="735"/>
    <cellStyle name="s736" xfId="736"/>
    <cellStyle name="s737" xfId="737"/>
    <cellStyle name="s738" xfId="738"/>
    <cellStyle name="s739" xfId="739"/>
    <cellStyle name="s74" xfId="74"/>
    <cellStyle name="s740" xfId="740"/>
    <cellStyle name="s741" xfId="741"/>
    <cellStyle name="s742" xfId="742"/>
    <cellStyle name="s743" xfId="743"/>
    <cellStyle name="s744" xfId="744"/>
    <cellStyle name="s745" xfId="745"/>
    <cellStyle name="s746" xfId="746"/>
    <cellStyle name="s747" xfId="747"/>
    <cellStyle name="s748" xfId="748"/>
    <cellStyle name="s749" xfId="749"/>
    <cellStyle name="s75" xfId="75"/>
    <cellStyle name="s750" xfId="750"/>
    <cellStyle name="s751" xfId="751"/>
    <cellStyle name="s752" xfId="752"/>
    <cellStyle name="s753" xfId="753"/>
    <cellStyle name="s754" xfId="754"/>
    <cellStyle name="s755" xfId="755"/>
    <cellStyle name="s756" xfId="756"/>
    <cellStyle name="s757" xfId="757"/>
    <cellStyle name="s758" xfId="758"/>
    <cellStyle name="s759" xfId="759"/>
    <cellStyle name="s76" xfId="76"/>
    <cellStyle name="s760" xfId="760"/>
    <cellStyle name="s761" xfId="761"/>
    <cellStyle name="s762" xfId="762"/>
    <cellStyle name="s763" xfId="763"/>
    <cellStyle name="s764" xfId="764"/>
    <cellStyle name="s765" xfId="765"/>
    <cellStyle name="s766" xfId="766"/>
    <cellStyle name="s767" xfId="767"/>
    <cellStyle name="s768" xfId="768"/>
    <cellStyle name="s769" xfId="769"/>
    <cellStyle name="s77" xfId="77"/>
    <cellStyle name="s770" xfId="770"/>
    <cellStyle name="s771" xfId="771"/>
    <cellStyle name="s772" xfId="772"/>
    <cellStyle name="s773" xfId="773"/>
    <cellStyle name="s774" xfId="774"/>
    <cellStyle name="s775" xfId="775"/>
    <cellStyle name="s776" xfId="776"/>
    <cellStyle name="s777" xfId="777"/>
    <cellStyle name="s778" xfId="778"/>
    <cellStyle name="s779" xfId="779"/>
    <cellStyle name="s78" xfId="78"/>
    <cellStyle name="s780" xfId="780"/>
    <cellStyle name="s781" xfId="781"/>
    <cellStyle name="s782" xfId="782"/>
    <cellStyle name="s783" xfId="783"/>
    <cellStyle name="s784" xfId="784"/>
    <cellStyle name="s785" xfId="785"/>
    <cellStyle name="s786" xfId="786"/>
    <cellStyle name="s787" xfId="787"/>
    <cellStyle name="s788" xfId="788"/>
    <cellStyle name="s789" xfId="789"/>
    <cellStyle name="s79" xfId="79"/>
    <cellStyle name="s790" xfId="790"/>
    <cellStyle name="s791" xfId="791"/>
    <cellStyle name="s792" xfId="792"/>
    <cellStyle name="s793" xfId="793"/>
    <cellStyle name="s794" xfId="794"/>
    <cellStyle name="s795" xfId="795"/>
    <cellStyle name="s796" xfId="796"/>
    <cellStyle name="s797" xfId="797"/>
    <cellStyle name="s798" xfId="798"/>
    <cellStyle name="s799" xfId="799"/>
    <cellStyle name="s8" xfId="8"/>
    <cellStyle name="s80" xfId="80"/>
    <cellStyle name="s800" xfId="800"/>
    <cellStyle name="s801" xfId="801"/>
    <cellStyle name="s802" xfId="802"/>
    <cellStyle name="s803" xfId="803"/>
    <cellStyle name="s804" xfId="804"/>
    <cellStyle name="s805" xfId="805"/>
    <cellStyle name="s806" xfId="806"/>
    <cellStyle name="s807" xfId="807"/>
    <cellStyle name="s808" xfId="808"/>
    <cellStyle name="s809" xfId="809"/>
    <cellStyle name="s81" xfId="81"/>
    <cellStyle name="s810" xfId="810"/>
    <cellStyle name="s811" xfId="811"/>
    <cellStyle name="s812" xfId="812"/>
    <cellStyle name="s813" xfId="813"/>
    <cellStyle name="s814" xfId="814"/>
    <cellStyle name="s815" xfId="815"/>
    <cellStyle name="s816" xfId="816"/>
    <cellStyle name="s817" xfId="817"/>
    <cellStyle name="s818" xfId="818"/>
    <cellStyle name="s819" xfId="819"/>
    <cellStyle name="s82" xfId="82"/>
    <cellStyle name="s820" xfId="820"/>
    <cellStyle name="s821" xfId="821"/>
    <cellStyle name="s822" xfId="822"/>
    <cellStyle name="s823" xfId="823"/>
    <cellStyle name="s824" xfId="824"/>
    <cellStyle name="s825" xfId="825"/>
    <cellStyle name="s826" xfId="826"/>
    <cellStyle name="s827" xfId="827"/>
    <cellStyle name="s828" xfId="828"/>
    <cellStyle name="s829" xfId="829"/>
    <cellStyle name="s83" xfId="83"/>
    <cellStyle name="s830" xfId="830"/>
    <cellStyle name="s831" xfId="831"/>
    <cellStyle name="s832" xfId="832"/>
    <cellStyle name="s833" xfId="833"/>
    <cellStyle name="s834" xfId="834"/>
    <cellStyle name="s835" xfId="835"/>
    <cellStyle name="s836" xfId="836"/>
    <cellStyle name="s837" xfId="837"/>
    <cellStyle name="s838" xfId="838"/>
    <cellStyle name="s839" xfId="839"/>
    <cellStyle name="s84" xfId="84"/>
    <cellStyle name="s840" xfId="840"/>
    <cellStyle name="s841" xfId="841"/>
    <cellStyle name="s842" xfId="842"/>
    <cellStyle name="s843" xfId="843"/>
    <cellStyle name="s844" xfId="844"/>
    <cellStyle name="s845" xfId="845"/>
    <cellStyle name="s846" xfId="846"/>
    <cellStyle name="s847" xfId="847"/>
    <cellStyle name="s848" xfId="848"/>
    <cellStyle name="s849" xfId="849"/>
    <cellStyle name="s85" xfId="85"/>
    <cellStyle name="s850" xfId="850"/>
    <cellStyle name="s851" xfId="851"/>
    <cellStyle name="s852" xfId="852"/>
    <cellStyle name="s853" xfId="853"/>
    <cellStyle name="s854" xfId="854"/>
    <cellStyle name="s855" xfId="855"/>
    <cellStyle name="s856" xfId="856"/>
    <cellStyle name="s857" xfId="857"/>
    <cellStyle name="s858" xfId="858"/>
    <cellStyle name="s859" xfId="859"/>
    <cellStyle name="s86" xfId="86"/>
    <cellStyle name="s860" xfId="860"/>
    <cellStyle name="s861" xfId="861"/>
    <cellStyle name="s862" xfId="862"/>
    <cellStyle name="s863" xfId="863"/>
    <cellStyle name="s864" xfId="864"/>
    <cellStyle name="s865" xfId="865"/>
    <cellStyle name="s866" xfId="866"/>
    <cellStyle name="s867" xfId="867"/>
    <cellStyle name="s868" xfId="868"/>
    <cellStyle name="s869" xfId="869"/>
    <cellStyle name="s87" xfId="87"/>
    <cellStyle name="s870" xfId="870"/>
    <cellStyle name="s871" xfId="871"/>
    <cellStyle name="s872" xfId="872"/>
    <cellStyle name="s873" xfId="873"/>
    <cellStyle name="s874" xfId="874"/>
    <cellStyle name="s875" xfId="875"/>
    <cellStyle name="s876" xfId="876"/>
    <cellStyle name="s877" xfId="877"/>
    <cellStyle name="s878" xfId="878"/>
    <cellStyle name="s879" xfId="879"/>
    <cellStyle name="s88" xfId="88"/>
    <cellStyle name="s880" xfId="880"/>
    <cellStyle name="s881" xfId="881"/>
    <cellStyle name="s882" xfId="882"/>
    <cellStyle name="s883" xfId="883"/>
    <cellStyle name="s884" xfId="884"/>
    <cellStyle name="s885" xfId="885"/>
    <cellStyle name="s886" xfId="886"/>
    <cellStyle name="s887" xfId="887"/>
    <cellStyle name="s888" xfId="888"/>
    <cellStyle name="s889" xfId="889"/>
    <cellStyle name="s89" xfId="89"/>
    <cellStyle name="s890" xfId="890"/>
    <cellStyle name="s891" xfId="891"/>
    <cellStyle name="s892" xfId="892"/>
    <cellStyle name="s893" xfId="893"/>
    <cellStyle name="s894" xfId="894"/>
    <cellStyle name="s895" xfId="895"/>
    <cellStyle name="s896" xfId="896"/>
    <cellStyle name="s897" xfId="897"/>
    <cellStyle name="s898" xfId="898"/>
    <cellStyle name="s899" xfId="899"/>
    <cellStyle name="s9" xfId="9"/>
    <cellStyle name="s90" xfId="90"/>
    <cellStyle name="s900" xfId="900"/>
    <cellStyle name="s901" xfId="901"/>
    <cellStyle name="s902" xfId="902"/>
    <cellStyle name="s903" xfId="903"/>
    <cellStyle name="s904" xfId="904"/>
    <cellStyle name="s905" xfId="905"/>
    <cellStyle name="s906" xfId="906"/>
    <cellStyle name="s907" xfId="907"/>
    <cellStyle name="s908" xfId="908"/>
    <cellStyle name="s909" xfId="909"/>
    <cellStyle name="s91" xfId="91"/>
    <cellStyle name="s910" xfId="910"/>
    <cellStyle name="s911" xfId="911"/>
    <cellStyle name="s912" xfId="912"/>
    <cellStyle name="s913" xfId="913"/>
    <cellStyle name="s914" xfId="914"/>
    <cellStyle name="s915" xfId="915"/>
    <cellStyle name="s916" xfId="916"/>
    <cellStyle name="s917" xfId="917"/>
    <cellStyle name="s918" xfId="918"/>
    <cellStyle name="s919" xfId="919"/>
    <cellStyle name="s92" xfId="92"/>
    <cellStyle name="s920" xfId="920"/>
    <cellStyle name="s921" xfId="921"/>
    <cellStyle name="s922" xfId="922"/>
    <cellStyle name="s923" xfId="923"/>
    <cellStyle name="s924" xfId="924"/>
    <cellStyle name="s925" xfId="925"/>
    <cellStyle name="s926" xfId="926"/>
    <cellStyle name="s927" xfId="927"/>
    <cellStyle name="s928" xfId="928"/>
    <cellStyle name="s929" xfId="929"/>
    <cellStyle name="s93" xfId="93"/>
    <cellStyle name="s930" xfId="930"/>
    <cellStyle name="s931" xfId="931"/>
    <cellStyle name="s932" xfId="932"/>
    <cellStyle name="s933" xfId="933"/>
    <cellStyle name="s934" xfId="934"/>
    <cellStyle name="s935" xfId="935"/>
    <cellStyle name="s936" xfId="936"/>
    <cellStyle name="s937" xfId="937"/>
    <cellStyle name="s938" xfId="938"/>
    <cellStyle name="s939" xfId="939"/>
    <cellStyle name="s94" xfId="94"/>
    <cellStyle name="s940" xfId="940"/>
    <cellStyle name="s941" xfId="941"/>
    <cellStyle name="s942" xfId="942"/>
    <cellStyle name="s943" xfId="943"/>
    <cellStyle name="s944" xfId="944"/>
    <cellStyle name="s945" xfId="945"/>
    <cellStyle name="s946" xfId="946"/>
    <cellStyle name="s947" xfId="947"/>
    <cellStyle name="s948" xfId="948"/>
    <cellStyle name="s949" xfId="949"/>
    <cellStyle name="s95" xfId="95"/>
    <cellStyle name="s950" xfId="950"/>
    <cellStyle name="s951" xfId="951"/>
    <cellStyle name="s952" xfId="952"/>
    <cellStyle name="s953" xfId="953"/>
    <cellStyle name="s954" xfId="954"/>
    <cellStyle name="s955" xfId="955"/>
    <cellStyle name="s956" xfId="956"/>
    <cellStyle name="s957" xfId="957"/>
    <cellStyle name="s958" xfId="958"/>
    <cellStyle name="s959" xfId="959"/>
    <cellStyle name="s96" xfId="96"/>
    <cellStyle name="s960" xfId="960"/>
    <cellStyle name="s961" xfId="961"/>
    <cellStyle name="s962" xfId="962"/>
    <cellStyle name="s963" xfId="963"/>
    <cellStyle name="s964" xfId="964"/>
    <cellStyle name="s965" xfId="965"/>
    <cellStyle name="s966" xfId="966"/>
    <cellStyle name="s967" xfId="967"/>
    <cellStyle name="s968" xfId="968"/>
    <cellStyle name="s969" xfId="969"/>
    <cellStyle name="s97" xfId="97"/>
    <cellStyle name="s970" xfId="970"/>
    <cellStyle name="s971" xfId="971"/>
    <cellStyle name="s972" xfId="972"/>
    <cellStyle name="s973" xfId="973"/>
    <cellStyle name="s974" xfId="974"/>
    <cellStyle name="s975" xfId="975"/>
    <cellStyle name="s976" xfId="976"/>
    <cellStyle name="s977" xfId="977"/>
    <cellStyle name="s978" xfId="978"/>
    <cellStyle name="s979" xfId="979"/>
    <cellStyle name="s98" xfId="98"/>
    <cellStyle name="s980" xfId="980"/>
    <cellStyle name="s981" xfId="981"/>
    <cellStyle name="s982" xfId="982"/>
    <cellStyle name="s983" xfId="983"/>
    <cellStyle name="s984" xfId="984"/>
    <cellStyle name="s985" xfId="985"/>
    <cellStyle name="s986" xfId="986"/>
    <cellStyle name="s987" xfId="987"/>
    <cellStyle name="s988" xfId="988"/>
    <cellStyle name="s989" xfId="989"/>
    <cellStyle name="s99" xfId="99"/>
    <cellStyle name="s990" xfId="990"/>
    <cellStyle name="s991" xfId="991"/>
    <cellStyle name="s992" xfId="992"/>
    <cellStyle name="s993" xfId="993"/>
    <cellStyle name="s994" xfId="994"/>
    <cellStyle name="s995" xfId="995"/>
    <cellStyle name="s996" xfId="996"/>
    <cellStyle name="s997" xfId="997"/>
    <cellStyle name="s998" xfId="998"/>
    <cellStyle name="s999" xfId="999"/>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8"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H$19" TargetMode="External"/><Relationship Id="rId13"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T$19" TargetMode="External"/><Relationship Id="rId3" Type="http://schemas.openxmlformats.org/officeDocument/2006/relationships/hyperlink" Target="https://portal.eias.ru/Portal/DownloadPage.aspx?type=12&amp;guid=a259e09f-06b3-4da8-89e6-dea7745c0db7" TargetMode="External"/><Relationship Id="rId7"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F$19" TargetMode="External"/><Relationship Id="rId12"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R$19" TargetMode="External"/><Relationship Id="rId2" Type="http://schemas.openxmlformats.org/officeDocument/2006/relationships/hyperlink" Target="https://portal.eias.ru/Portal/DownloadPage.aspx?type=12&amp;guid=a259e09f-06b3-4da8-89e6-dea7745c0db7" TargetMode="External"/><Relationship Id="rId16"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J$32" TargetMode="External"/><Relationship Id="rId1"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J$19" TargetMode="External"/><Relationship Id="rId6"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B$19" TargetMode="External"/><Relationship Id="rId11"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P$19" TargetMode="External"/><Relationship Id="rId5" Type="http://schemas.openxmlformats.org/officeDocument/2006/relationships/hyperlink" Target="https://portal.eias.ru/Portal/DownloadPage.aspx?type=12&amp;guid=a259e09f-06b3-4da8-89e6-dea7745c0db7" TargetMode="External"/><Relationship Id="rId15"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J$31" TargetMode="External"/><Relationship Id="rId10" Type="http://schemas.openxmlformats.org/officeDocument/2006/relationships/hyperlink" Target="https://portal.eias.ru/Portal/DownloadPage.aspx?type=12&amp;guid=a259e09f-06b3-4da8-89e6-dea7745c0db7" TargetMode="External"/><Relationship Id="rId4" Type="http://schemas.openxmlformats.org/officeDocument/2006/relationships/hyperlink" Target="https://portal.eias.ru/Portal/DownloadPage.aspx?type=12&amp;guid=4d4613bd-ad3e-4a82-9ab0-8cc1e375168d" TargetMode="External"/><Relationship Id="rId9" Type="http://schemas.openxmlformats.org/officeDocument/2006/relationships/hyperlink" Target="https://portal.eias.ru/Portal/DownloadPage.aspx?type=12&amp;guid=a259e09f-06b3-4da8-89e6-dea7745c0db7" TargetMode="External"/><Relationship Id="rId14" Type="http://schemas.openxmlformats.org/officeDocument/2006/relationships/hyperlink" Target="file:///C:\Documents%20and%20Settings\&#1056;&#1086;&#1078;&#1082;&#1086;&#1074;&#1072;\&#1052;&#1086;&#1080;%20&#1076;&#1086;&#1082;&#1091;&#1084;&#1077;&#1085;&#1090;&#1099;\&#1056;&#1072;&#1089;&#1082;&#1088;&#1099;&#1090;&#1080;&#1077;%20&#1080;&#1085;&#1092;&#1086;&#1088;&#1084;&#1072;&#1094;&#1080;&#1080;\&#1053;&#1086;&#1074;&#1086;&#1077;%20&#1056;&#1072;&#1089;&#1082;&#1088;&#1099;&#1090;&#1080;&#1077;%20&#1080;&#1085;&#1092;&#1086;&#1088;&#1084;&#1072;&#1094;&#1080;&#1080;\&#1060;&#1072;&#1082;&#1090;%20&#1093;&#1086;&#1079;.%20&#1076;&#1077;&#1103;&#1090;&#1077;&#1083;&#1100;&#1085;&#1086;&#1089;&#1090;&#1080;\'&#1055;&#1086;&#1082;&#1072;&#1079;&#1072;&#1090;&#1077;&#1083;&#1080;%20&#1050;&#1053;&#1069;'!$AV$19" TargetMode="Externa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J75"/>
  <sheetViews>
    <sheetView showGridLines="0" topLeftCell="C1" zoomScale="90" workbookViewId="0">
      <selection activeCell="E73" sqref="E73"/>
    </sheetView>
  </sheetViews>
  <sheetFormatPr defaultColWidth="9.140625" defaultRowHeight="11.25" customHeight="1"/>
  <cols>
    <col min="1" max="2" width="10.7109375" hidden="1" customWidth="1"/>
    <col min="3" max="3" width="3.7109375" customWidth="1"/>
    <col min="4" max="4" width="1.7109375" customWidth="1"/>
    <col min="5" max="5" width="55.28515625" customWidth="1"/>
    <col min="6" max="6" width="55" customWidth="1"/>
    <col min="7" max="7" width="1.7109375" customWidth="1"/>
    <col min="8" max="8" width="18" hidden="1" customWidth="1"/>
    <col min="9" max="9" width="59.7109375" customWidth="1"/>
    <col min="10" max="10" width="52.140625" hidden="1" customWidth="1"/>
    <col min="12" max="12" width="78" customWidth="1"/>
  </cols>
  <sheetData>
    <row r="1" spans="1:10" ht="3" customHeight="1">
      <c r="F1" s="1">
        <v>26354809</v>
      </c>
    </row>
    <row r="2" spans="1:10" ht="14.25" customHeight="1">
      <c r="E2" s="2" t="e">
        <f>code</f>
        <v>#REF!</v>
      </c>
    </row>
    <row r="3" spans="1:10" ht="14.25" customHeight="1">
      <c r="E3" s="3" t="e">
        <f>version</f>
        <v>#REF!</v>
      </c>
    </row>
    <row r="4" spans="1:10" ht="6" customHeight="1">
      <c r="D4" s="4"/>
    </row>
    <row r="5" spans="1:10" ht="37.5" customHeight="1">
      <c r="D5" s="5"/>
      <c r="E5" s="83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835"/>
      <c r="G5" s="8"/>
    </row>
    <row r="6" spans="1:10" ht="6" customHeight="1">
      <c r="D6" s="4"/>
      <c r="E6" s="9"/>
      <c r="F6" s="10"/>
      <c r="G6" s="8"/>
    </row>
    <row r="7" spans="1:10" ht="19.5" customHeight="1">
      <c r="D7" s="5"/>
      <c r="E7" s="11" t="s">
        <v>0</v>
      </c>
      <c r="F7" s="12" t="s">
        <v>1</v>
      </c>
      <c r="G7" s="8"/>
    </row>
    <row r="8" spans="1:10" ht="6" customHeight="1">
      <c r="A8" s="13"/>
      <c r="D8" s="14"/>
      <c r="E8" s="9"/>
      <c r="F8" s="15"/>
      <c r="G8" s="16"/>
    </row>
    <row r="9" spans="1:10" ht="19.5" hidden="1" customHeight="1">
      <c r="D9" s="5"/>
      <c r="E9" s="11" t="s">
        <v>2</v>
      </c>
      <c r="F9" s="17"/>
      <c r="G9" s="8"/>
      <c r="I9" s="18" t="str">
        <f>IF(TITLE_STRUCTURE_INFO_ROIV="","","раскрывается "&amp;INDEX(ROIV_INFO_COMMENT,MATCH(TITLE_STRUCTURE_INFO_ROIV,ROIV_INFO_LIST,0)))</f>
        <v/>
      </c>
    </row>
    <row r="10" spans="1:10" ht="6" customHeight="1">
      <c r="A10" s="13"/>
      <c r="D10" s="14"/>
      <c r="E10" s="9"/>
      <c r="F10" s="15"/>
      <c r="G10" s="16"/>
    </row>
    <row r="11" spans="1:10" ht="22.5" hidden="1" customHeight="1">
      <c r="A11" s="837" t="s">
        <v>3</v>
      </c>
      <c r="D11" s="5"/>
      <c r="E11" s="11" t="s">
        <v>4</v>
      </c>
      <c r="F11" s="19" t="s">
        <v>5</v>
      </c>
      <c r="G11" s="16"/>
      <c r="H11" s="20" t="s">
        <v>6</v>
      </c>
      <c r="J11" s="21" t="s">
        <v>7</v>
      </c>
    </row>
    <row r="12" spans="1:10" ht="22.5" hidden="1" customHeight="1">
      <c r="A12" s="837"/>
      <c r="D12" s="5"/>
      <c r="E12" s="11" t="s">
        <v>8</v>
      </c>
      <c r="F12" s="19"/>
      <c r="G12" s="22"/>
      <c r="J12" s="21" t="s">
        <v>9</v>
      </c>
    </row>
    <row r="13" spans="1:10" ht="22.5" hidden="1" customHeight="1">
      <c r="A13" s="23" t="s">
        <v>10</v>
      </c>
      <c r="D13" s="5"/>
      <c r="E13" s="24" t="s">
        <v>11</v>
      </c>
      <c r="F13" s="19" t="s">
        <v>5</v>
      </c>
      <c r="G13" s="16"/>
      <c r="J13" s="25" t="s">
        <v>12</v>
      </c>
    </row>
    <row r="14" spans="1:10" ht="27" customHeight="1">
      <c r="A14" s="23" t="s">
        <v>13</v>
      </c>
      <c r="D14" s="5"/>
      <c r="E14" s="11" t="s">
        <v>14</v>
      </c>
      <c r="F14" s="26">
        <v>2023</v>
      </c>
      <c r="G14" s="16"/>
      <c r="J14" s="21" t="s">
        <v>15</v>
      </c>
    </row>
    <row r="15" spans="1:10" ht="19.5" hidden="1" customHeight="1">
      <c r="A15" s="23" t="s">
        <v>16</v>
      </c>
      <c r="D15" s="5"/>
      <c r="E15" s="11" t="s">
        <v>17</v>
      </c>
      <c r="F15" s="26"/>
      <c r="G15" s="16"/>
      <c r="J15" s="21" t="s">
        <v>18</v>
      </c>
    </row>
    <row r="16" spans="1:10" ht="6" customHeight="1">
      <c r="A16" s="13"/>
      <c r="D16" s="14"/>
      <c r="E16" s="9"/>
      <c r="F16" s="15"/>
      <c r="G16" s="16"/>
    </row>
    <row r="17" spans="1:10" ht="19.5" customHeight="1">
      <c r="D17" s="5"/>
      <c r="E17" s="11" t="s">
        <v>19</v>
      </c>
      <c r="F17" s="27" t="s">
        <v>20</v>
      </c>
      <c r="G17" s="22"/>
      <c r="H17" s="20" t="s">
        <v>6</v>
      </c>
    </row>
    <row r="18" spans="1:10" ht="25.5" hidden="1" customHeight="1">
      <c r="D18" s="5"/>
      <c r="E18" s="24" t="s">
        <v>21</v>
      </c>
      <c r="F18" s="28"/>
      <c r="G18" s="22"/>
      <c r="I18" s="29"/>
      <c r="J18" s="836" t="s">
        <v>22</v>
      </c>
    </row>
    <row r="19" spans="1:10" ht="25.5" hidden="1" customHeight="1">
      <c r="D19" s="5"/>
      <c r="E19" s="1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
      <c r="G19" s="22"/>
      <c r="I19" s="29"/>
      <c r="J19" s="833"/>
    </row>
    <row r="20" spans="1:10" ht="22.5" hidden="1" customHeight="1">
      <c r="D20" s="5"/>
      <c r="E20" s="30"/>
      <c r="F20" s="31" t="str">
        <f>"Первичное "&amp;IF(TEMPLATE_GROUP="P","установление тарифов","предложение по тарифам")</f>
        <v>Первичное предложение по тарифам</v>
      </c>
      <c r="G20" s="22"/>
      <c r="I20" s="16"/>
      <c r="J20" s="32" t="s">
        <v>23</v>
      </c>
    </row>
    <row r="21" spans="1:10" ht="19.5" hidden="1" customHeight="1">
      <c r="D21" s="5"/>
      <c r="E21" s="11" t="str">
        <f>"Дата "&amp;IF(TEMPLATE_GROUP="P","документа","подачи заявления")&amp;" об утверждении тарифов"</f>
        <v>Дата подачи заявления об утверждении тарифов</v>
      </c>
      <c r="F21" s="19"/>
      <c r="G21" s="22"/>
      <c r="I21" s="33"/>
    </row>
    <row r="22" spans="1:10" ht="19.5" hidden="1" customHeight="1">
      <c r="D22" s="5"/>
      <c r="E22" s="11" t="str">
        <f>"Номер "&amp;IF(TEMPLATE_GROUP="P","документа","подачи заявления")&amp;" об утверждении тарифов"</f>
        <v>Номер подачи заявления об утверждении тарифов</v>
      </c>
      <c r="F22" s="27"/>
      <c r="G22" s="22"/>
      <c r="I22" s="33"/>
    </row>
    <row r="23" spans="1:10" ht="22.5" hidden="1" customHeight="1">
      <c r="D23" s="5"/>
      <c r="E23" s="11" t="s">
        <v>24</v>
      </c>
      <c r="F23" s="27"/>
      <c r="G23" s="22"/>
    </row>
    <row r="24" spans="1:10" ht="19.5" hidden="1" customHeight="1">
      <c r="D24" s="5"/>
      <c r="E24" s="11" t="s">
        <v>25</v>
      </c>
      <c r="F24" s="27"/>
      <c r="G24" s="22"/>
    </row>
    <row r="25" spans="1:10" ht="22.5" hidden="1" customHeight="1">
      <c r="D25" s="5"/>
      <c r="E25" s="30"/>
      <c r="F25" s="31" t="str">
        <f>"Изменение "&amp;IF(TEMPLATE_GROUP="P","тарифов","предложения по тарифам")</f>
        <v>Изменение предложения по тарифам</v>
      </c>
      <c r="G25" s="22"/>
      <c r="J25" s="32" t="s">
        <v>26</v>
      </c>
    </row>
    <row r="26" spans="1:10" ht="19.5" hidden="1" customHeight="1">
      <c r="D26" s="5"/>
      <c r="E26" s="11" t="str">
        <f>"Дата "&amp;IF(TEMPLATE_GROUP="P","принятия решения","подачи заявления")&amp;" об изменении тарифов"</f>
        <v>Дата подачи заявления об изменении тарифов</v>
      </c>
      <c r="F26" s="28"/>
      <c r="G26" s="22"/>
    </row>
    <row r="27" spans="1:10" ht="19.5" hidden="1" customHeight="1">
      <c r="D27" s="5"/>
      <c r="E27" s="11" t="str">
        <f>"Номер "&amp;IF(TEMPLATE_GROUP="P","принятия решения","заявления")&amp;" об изменении тарифов"</f>
        <v>Номер заявления об изменении тарифов</v>
      </c>
      <c r="F27" s="34"/>
      <c r="G27" s="22"/>
    </row>
    <row r="28" spans="1:10" ht="24.75" hidden="1" customHeight="1">
      <c r="D28" s="5"/>
      <c r="E28" s="11" t="s">
        <v>27</v>
      </c>
      <c r="F28" s="34"/>
      <c r="G28" s="22"/>
    </row>
    <row r="29" spans="1:10" ht="19.5" hidden="1" customHeight="1">
      <c r="D29" s="5"/>
      <c r="E29" s="11" t="s">
        <v>25</v>
      </c>
      <c r="F29" s="34"/>
      <c r="G29" s="22"/>
    </row>
    <row r="30" spans="1:10" ht="6" customHeight="1">
      <c r="A30" s="13"/>
      <c r="D30" s="14"/>
      <c r="E30" s="9"/>
      <c r="F30" s="15"/>
      <c r="G30" s="16"/>
    </row>
    <row r="31" spans="1:10" ht="19.5" customHeight="1">
      <c r="D31" s="35"/>
      <c r="E31" s="11" t="str">
        <f>"Наименование "&amp;IF(TEMPLATE_GROUP="ROIV","органа тарифного регулирования","ЮЛ / ИП")</f>
        <v>Наименование ЮЛ / ИП</v>
      </c>
      <c r="F31" s="36" t="s">
        <v>28</v>
      </c>
      <c r="G31" s="37"/>
    </row>
    <row r="32" spans="1:10" ht="19.5" hidden="1" customHeight="1">
      <c r="D32" s="35"/>
      <c r="E32" s="38" t="s">
        <v>29</v>
      </c>
      <c r="F32" s="36"/>
      <c r="G32" s="37"/>
    </row>
    <row r="33" spans="1:8" ht="19.5" customHeight="1">
      <c r="D33" s="35"/>
      <c r="E33" s="11" t="s">
        <v>30</v>
      </c>
      <c r="F33" s="36" t="s">
        <v>31</v>
      </c>
      <c r="G33" s="37"/>
    </row>
    <row r="34" spans="1:8" ht="19.5" customHeight="1">
      <c r="D34" s="35"/>
      <c r="E34" s="11" t="s">
        <v>32</v>
      </c>
      <c r="F34" s="36" t="s">
        <v>33</v>
      </c>
      <c r="G34" s="37"/>
    </row>
    <row r="35" spans="1:8" ht="11.25" customHeight="1">
      <c r="A35" s="13"/>
      <c r="D35" s="14"/>
      <c r="E35" s="9"/>
      <c r="F35" s="15"/>
      <c r="G35" s="16"/>
    </row>
    <row r="36" spans="1:8" ht="19.5" customHeight="1">
      <c r="A36" s="39"/>
      <c r="D36" s="35"/>
      <c r="E36" s="11" t="s">
        <v>34</v>
      </c>
      <c r="F36" s="40" t="s">
        <v>35</v>
      </c>
      <c r="G36" s="16"/>
    </row>
    <row r="37" spans="1:8" ht="19.5" customHeight="1">
      <c r="A37" s="39"/>
      <c r="D37" s="35"/>
      <c r="E37" s="11" t="s">
        <v>36</v>
      </c>
      <c r="F37" s="40" t="s">
        <v>37</v>
      </c>
      <c r="G37" s="16"/>
    </row>
    <row r="38" spans="1:8" ht="6" customHeight="1">
      <c r="A38" s="13"/>
      <c r="D38" s="4"/>
      <c r="E38" s="41"/>
      <c r="F38" s="42"/>
      <c r="G38" s="22"/>
    </row>
    <row r="39" spans="1:8" ht="35.25" customHeight="1">
      <c r="A39" s="13"/>
      <c r="D39" s="5"/>
      <c r="E39" s="11" t="s">
        <v>38</v>
      </c>
      <c r="F39" s="43" t="s">
        <v>39</v>
      </c>
      <c r="G39" s="22"/>
      <c r="H39" s="20" t="s">
        <v>6</v>
      </c>
    </row>
    <row r="40" spans="1:8" ht="6" hidden="1" customHeight="1">
      <c r="D40" s="4"/>
      <c r="E40" s="41"/>
      <c r="F40" s="42"/>
      <c r="G40" s="22"/>
    </row>
    <row r="41" spans="1:8" ht="26.25" hidden="1" customHeight="1">
      <c r="A41" s="23" t="s">
        <v>10</v>
      </c>
      <c r="D41" s="5"/>
      <c r="E41" s="1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3" t="s">
        <v>39</v>
      </c>
      <c r="G41" s="22"/>
    </row>
    <row r="42" spans="1:8" ht="6" hidden="1" customHeight="1">
      <c r="D42" s="4"/>
      <c r="E42" s="41"/>
      <c r="F42" s="42"/>
      <c r="G42" s="22"/>
    </row>
    <row r="43" spans="1:8" ht="27" hidden="1" customHeight="1">
      <c r="D43" s="5"/>
      <c r="E43" s="11" t="s">
        <v>40</v>
      </c>
      <c r="F43" s="43" t="s">
        <v>39</v>
      </c>
      <c r="G43" s="22"/>
    </row>
    <row r="44" spans="1:8" ht="27" hidden="1" customHeight="1">
      <c r="D44" s="5"/>
      <c r="E44" s="11" t="s">
        <v>41</v>
      </c>
      <c r="F44" s="44"/>
      <c r="G44" s="22"/>
    </row>
    <row r="45" spans="1:8" ht="6" hidden="1" customHeight="1">
      <c r="D45" s="4"/>
      <c r="E45" s="41"/>
      <c r="F45" s="42"/>
      <c r="G45" s="22"/>
    </row>
    <row r="46" spans="1:8" ht="24.75" hidden="1" customHeight="1">
      <c r="D46" s="4"/>
      <c r="E46" s="11" t="s">
        <v>42</v>
      </c>
      <c r="F46" s="43" t="s">
        <v>39</v>
      </c>
      <c r="G46" s="22"/>
    </row>
    <row r="47" spans="1:8" ht="24.75" hidden="1" customHeight="1">
      <c r="D47" s="5"/>
      <c r="E47" s="11" t="s">
        <v>43</v>
      </c>
      <c r="F47" s="43" t="s">
        <v>39</v>
      </c>
      <c r="G47" s="22"/>
    </row>
    <row r="48" spans="1:8" ht="6" hidden="1" customHeight="1">
      <c r="D48" s="4"/>
      <c r="E48" s="41"/>
      <c r="F48" s="42"/>
      <c r="G48" s="22"/>
    </row>
    <row r="49" spans="1:8" ht="29.25" hidden="1" customHeight="1">
      <c r="D49" s="5"/>
      <c r="E49" s="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3"/>
      <c r="G49" s="22"/>
    </row>
    <row r="50" spans="1:8" ht="6" customHeight="1">
      <c r="A50" s="13"/>
      <c r="D50" s="14"/>
      <c r="E50" s="9"/>
      <c r="F50" s="15"/>
      <c r="G50" s="16"/>
    </row>
    <row r="51" spans="1:8" ht="28.5" customHeight="1">
      <c r="E51" s="11" t="s">
        <v>44</v>
      </c>
      <c r="F51" s="43" t="s">
        <v>39</v>
      </c>
    </row>
    <row r="52" spans="1:8" ht="6" customHeight="1">
      <c r="A52" s="13"/>
      <c r="D52" s="14"/>
      <c r="E52" s="9"/>
      <c r="F52" s="15"/>
      <c r="G52" s="16"/>
    </row>
    <row r="53" spans="1:8" ht="27" customHeight="1">
      <c r="E53" s="11" t="s">
        <v>45</v>
      </c>
      <c r="F53" s="45" t="s">
        <v>46</v>
      </c>
    </row>
    <row r="54" spans="1:8" ht="27" customHeight="1">
      <c r="E54" s="11" t="s">
        <v>47</v>
      </c>
      <c r="F54" s="46">
        <v>45014</v>
      </c>
    </row>
    <row r="55" spans="1:8" ht="6" customHeight="1">
      <c r="A55" s="13"/>
      <c r="D55" s="14"/>
      <c r="E55" s="9"/>
      <c r="F55" s="15"/>
      <c r="G55" s="16"/>
    </row>
    <row r="56" spans="1:8" ht="25.5" customHeight="1">
      <c r="E56" s="11" t="s">
        <v>48</v>
      </c>
      <c r="F56" s="45" t="s">
        <v>46</v>
      </c>
    </row>
    <row r="57" spans="1:8" ht="6" customHeight="1">
      <c r="A57" s="13"/>
      <c r="D57" s="14"/>
      <c r="E57" s="9"/>
      <c r="F57" s="15"/>
      <c r="G57" s="16"/>
    </row>
    <row r="58" spans="1:8" ht="15" customHeight="1">
      <c r="E58" s="11" t="s">
        <v>49</v>
      </c>
      <c r="F58" s="45" t="s">
        <v>46</v>
      </c>
    </row>
    <row r="59" spans="1:8" ht="75" customHeight="1">
      <c r="E59" s="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45" t="s">
        <v>46</v>
      </c>
    </row>
    <row r="60" spans="1:8" ht="15" customHeight="1">
      <c r="E60" s="11" t="s">
        <v>50</v>
      </c>
      <c r="F60" s="40" t="s">
        <v>51</v>
      </c>
    </row>
    <row r="61" spans="1:8" ht="6" hidden="1" customHeight="1">
      <c r="A61" s="13"/>
      <c r="D61" s="4"/>
      <c r="E61" s="41"/>
      <c r="F61" s="42"/>
      <c r="G61" s="22"/>
    </row>
    <row r="62" spans="1:8" ht="33.75" hidden="1" customHeight="1">
      <c r="A62" s="13"/>
      <c r="D62" s="5"/>
      <c r="E62" s="11" t="s">
        <v>52</v>
      </c>
      <c r="F62" s="43" t="s">
        <v>46</v>
      </c>
      <c r="G62" s="22"/>
      <c r="H62" s="20" t="s">
        <v>6</v>
      </c>
    </row>
    <row r="63" spans="1:8" ht="6" customHeight="1">
      <c r="A63" s="13"/>
      <c r="D63" s="14"/>
      <c r="E63" s="9"/>
      <c r="F63" s="15"/>
      <c r="G63" s="16"/>
    </row>
    <row r="64" spans="1:8" ht="19.5" customHeight="1">
      <c r="D64" s="47"/>
      <c r="E64" s="11" t="s">
        <v>53</v>
      </c>
      <c r="F64" s="27" t="s">
        <v>54</v>
      </c>
      <c r="G64" s="16"/>
    </row>
    <row r="65" spans="4:7" ht="19.5" customHeight="1">
      <c r="D65" s="47"/>
      <c r="E65" s="11" t="s">
        <v>55</v>
      </c>
      <c r="F65" s="27" t="s">
        <v>56</v>
      </c>
      <c r="G65" s="16"/>
    </row>
    <row r="66" spans="4:7" ht="35.25" customHeight="1">
      <c r="D66" s="5"/>
      <c r="E66" s="48" t="s">
        <v>57</v>
      </c>
      <c r="G66" s="22"/>
    </row>
    <row r="67" spans="4:7" ht="19.5" customHeight="1">
      <c r="D67" s="5"/>
      <c r="E67" s="11" t="s">
        <v>58</v>
      </c>
      <c r="F67" s="27" t="s">
        <v>59</v>
      </c>
      <c r="G67" s="16"/>
    </row>
    <row r="68" spans="4:7" ht="19.5" customHeight="1">
      <c r="D68" s="47"/>
      <c r="E68" s="11" t="s">
        <v>60</v>
      </c>
      <c r="F68" s="27" t="s">
        <v>61</v>
      </c>
      <c r="G68" s="16"/>
    </row>
    <row r="69" spans="4:7" ht="19.5" customHeight="1">
      <c r="D69" s="47"/>
      <c r="E69" s="11" t="s">
        <v>62</v>
      </c>
      <c r="F69" s="27" t="s">
        <v>63</v>
      </c>
      <c r="G69" s="16"/>
    </row>
    <row r="70" spans="4:7" ht="19.5" customHeight="1">
      <c r="D70" s="5"/>
      <c r="E70" s="11" t="s">
        <v>64</v>
      </c>
      <c r="F70" s="27" t="s">
        <v>65</v>
      </c>
      <c r="G70" s="22"/>
    </row>
    <row r="71" spans="4:7" ht="20.25" customHeight="1">
      <c r="D71" s="22"/>
      <c r="G71" s="16"/>
    </row>
    <row r="72" spans="4:7" ht="19.5" customHeight="1">
      <c r="D72" s="47"/>
      <c r="E72" s="49"/>
      <c r="G72" s="16"/>
    </row>
    <row r="73" spans="4:7" ht="19.5" customHeight="1">
      <c r="D73" s="47"/>
      <c r="E73" s="49"/>
      <c r="G73" s="16"/>
    </row>
    <row r="74" spans="4:7" ht="19.5" customHeight="1">
      <c r="D74" s="47"/>
      <c r="E74" s="50"/>
      <c r="G74" s="16"/>
    </row>
    <row r="75" spans="4:7" ht="19.5" customHeight="1">
      <c r="D75" s="47"/>
      <c r="E75" s="49"/>
      <c r="G75" s="16"/>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A83"/>
  <sheetViews>
    <sheetView showGridLines="0" topLeftCell="C8" zoomScale="90" workbookViewId="0">
      <selection activeCell="H31" sqref="H31"/>
    </sheetView>
  </sheetViews>
  <sheetFormatPr defaultColWidth="9.140625" defaultRowHeight="14.25" customHeight="1"/>
  <cols>
    <col min="1" max="1" width="8" hidden="1" customWidth="1"/>
    <col min="2" max="2" width="6" hidden="1" customWidth="1"/>
    <col min="3" max="4" width="3.7109375" customWidth="1"/>
    <col min="5" max="5" width="6.28515625" customWidth="1"/>
    <col min="6" max="6" width="2.7109375" hidden="1" customWidth="1"/>
    <col min="7" max="7" width="46.7109375" customWidth="1"/>
    <col min="8" max="8" width="43.140625" customWidth="1"/>
    <col min="9" max="9" width="14.85546875" customWidth="1"/>
    <col min="10" max="10" width="3.7109375" customWidth="1"/>
    <col min="11" max="13" width="9.140625" hidden="1"/>
    <col min="14" max="14" width="25.7109375" hidden="1" customWidth="1"/>
    <col min="15" max="15" width="14.42578125" hidden="1" customWidth="1"/>
    <col min="16" max="27" width="9.140625" hidden="1"/>
  </cols>
  <sheetData>
    <row r="1" spans="1:15" ht="5.25" hidden="1" customHeight="1">
      <c r="G1" s="51" t="s">
        <v>66</v>
      </c>
      <c r="H1" s="52" t="s">
        <v>67</v>
      </c>
      <c r="I1" s="53" t="s">
        <v>68</v>
      </c>
      <c r="J1" s="51" t="s">
        <v>66</v>
      </c>
    </row>
    <row r="2" spans="1:15" ht="11.25" customHeight="1"/>
    <row r="3" spans="1:15" ht="3" customHeight="1"/>
    <row r="4" spans="1:15" ht="25.5" customHeight="1">
      <c r="E4" s="840" t="str">
        <f>NameTemplatesInListMO</f>
        <v>Перечень муниципальных районов и муниципальных образований (территорий оказания услуг)</v>
      </c>
      <c r="F4" s="840"/>
      <c r="G4" s="840"/>
      <c r="H4" s="840"/>
      <c r="I4" s="840"/>
    </row>
    <row r="5" spans="1:15" ht="3" customHeight="1"/>
    <row r="6" spans="1:15" ht="20.25" hidden="1" customHeight="1"/>
    <row r="7" spans="1:15" ht="25.5" hidden="1" customHeight="1"/>
    <row r="8" spans="1:15" ht="14.25" customHeight="1">
      <c r="E8" s="835" t="s">
        <v>69</v>
      </c>
      <c r="F8" s="841"/>
      <c r="G8" s="834"/>
      <c r="H8" s="842" t="s">
        <v>70</v>
      </c>
      <c r="I8" s="842"/>
    </row>
    <row r="9" spans="1:15" ht="20.25" customHeight="1">
      <c r="E9" s="56" t="s">
        <v>71</v>
      </c>
      <c r="F9" s="56"/>
      <c r="G9" s="57" t="s">
        <v>72</v>
      </c>
      <c r="H9" s="57" t="s">
        <v>72</v>
      </c>
      <c r="I9" s="57" t="s">
        <v>68</v>
      </c>
    </row>
    <row r="10" spans="1:15" ht="11.25" customHeight="1">
      <c r="E10" s="58" t="s">
        <v>73</v>
      </c>
      <c r="F10" s="58"/>
      <c r="G10" s="58" t="s">
        <v>74</v>
      </c>
      <c r="H10" s="58" t="s">
        <v>75</v>
      </c>
      <c r="I10" s="58" t="s">
        <v>76</v>
      </c>
    </row>
    <row r="11" spans="1:15" ht="0.75" customHeight="1">
      <c r="E11" s="59"/>
      <c r="F11" s="59"/>
      <c r="G11" s="60"/>
      <c r="H11" s="60"/>
      <c r="I11" s="61"/>
      <c r="J11" s="62" t="s">
        <v>77</v>
      </c>
      <c r="M11" s="63" t="s">
        <v>78</v>
      </c>
      <c r="N11" s="63" t="s">
        <v>79</v>
      </c>
      <c r="O11" s="63" t="s">
        <v>80</v>
      </c>
    </row>
    <row r="12" spans="1:15" ht="14.25" customHeight="1">
      <c r="A12" s="839">
        <v>1</v>
      </c>
      <c r="E12" s="64">
        <f>A12</f>
        <v>1</v>
      </c>
      <c r="F12" s="65" t="s">
        <v>81</v>
      </c>
      <c r="G12" s="66" t="str">
        <f>"Территория "&amp;E12</f>
        <v>Территория 1</v>
      </c>
      <c r="H12" s="67"/>
      <c r="I12" s="67"/>
    </row>
    <row r="13" spans="1:15" ht="15" customHeight="1">
      <c r="A13" s="833"/>
      <c r="B13" s="21">
        <v>1</v>
      </c>
      <c r="D13" s="68"/>
      <c r="E13" s="69" t="str">
        <f>A12&amp;"."&amp;B13</f>
        <v>1.1</v>
      </c>
      <c r="F13" s="70" t="s">
        <v>82</v>
      </c>
      <c r="G13" s="71" t="s">
        <v>83</v>
      </c>
      <c r="H13" s="71" t="s">
        <v>84</v>
      </c>
      <c r="I13" s="72" t="s">
        <v>85</v>
      </c>
      <c r="J13" s="63" t="e">
        <f ca="1">MERGEVALUE(G13)</f>
        <v>#NAME?</v>
      </c>
      <c r="M13" s="63" t="str">
        <f t="array" ref="M13">IF(ISERROR(MATCH(MID(N13,1,250),MID(note_ter,1,250),0)),"n","y")</f>
        <v>n</v>
      </c>
      <c r="O13" s="63" t="str">
        <f>H13&amp;"("&amp;I13&amp;")"</f>
        <v>Вяземское(66605101)</v>
      </c>
    </row>
    <row r="14" spans="1:15" ht="15" customHeight="1">
      <c r="A14" s="833"/>
      <c r="E14" s="73"/>
      <c r="F14" s="74"/>
      <c r="G14" s="75" t="s">
        <v>86</v>
      </c>
      <c r="H14" s="76"/>
      <c r="I14" s="77"/>
    </row>
    <row r="15" spans="1:15" ht="15" customHeight="1">
      <c r="A15" s="838" t="s">
        <v>87</v>
      </c>
      <c r="C15" s="78" t="s">
        <v>88</v>
      </c>
      <c r="E15" s="64" t="str">
        <f>A15</f>
        <v>2</v>
      </c>
      <c r="F15" s="79" t="s">
        <v>89</v>
      </c>
      <c r="G15" s="66" t="str">
        <f>"Территория "&amp;E15</f>
        <v>Территория 2</v>
      </c>
      <c r="H15" s="67"/>
      <c r="I15" s="67"/>
    </row>
    <row r="16" spans="1:15" ht="15" customHeight="1">
      <c r="A16" s="833"/>
      <c r="B16" s="21">
        <v>1</v>
      </c>
      <c r="D16" s="68"/>
      <c r="E16" s="69" t="str">
        <f>A15&amp;"."&amp;B16</f>
        <v>2.1</v>
      </c>
      <c r="F16" s="80" t="s">
        <v>76</v>
      </c>
      <c r="G16" s="71" t="s">
        <v>83</v>
      </c>
      <c r="H16" s="71" t="s">
        <v>83</v>
      </c>
      <c r="I16" s="72" t="s">
        <v>90</v>
      </c>
      <c r="M16" s="63" t="str">
        <f t="array" ref="M16">IF(ISERROR(MATCH(MID(N16,1,250),MID(note_ter,1,250),0)),"n","y")</f>
        <v>n</v>
      </c>
      <c r="O16" s="63" t="str">
        <f>H16&amp;"("&amp;I16&amp;")"</f>
        <v>Вяземский муниципальный район(66605000)</v>
      </c>
    </row>
    <row r="17" spans="1:15" ht="15" customHeight="1">
      <c r="A17" s="833"/>
      <c r="B17" s="21" t="s">
        <v>87</v>
      </c>
      <c r="D17" s="68" t="s">
        <v>88</v>
      </c>
      <c r="E17" s="64" t="str">
        <f>A15&amp;"."&amp;B17</f>
        <v>2.2</v>
      </c>
      <c r="F17" s="81" t="s">
        <v>91</v>
      </c>
      <c r="G17" s="82" t="s">
        <v>92</v>
      </c>
      <c r="H17" s="82" t="s">
        <v>92</v>
      </c>
      <c r="I17" s="83" t="s">
        <v>93</v>
      </c>
      <c r="M17" s="63" t="str">
        <f t="array" ref="M17">IF(ISERROR(MATCH(MID(N17,1,250),MID(note_ter,1,250),0)),"n","y")</f>
        <v>n</v>
      </c>
      <c r="O17" s="63" t="str">
        <f>H17&amp;"("&amp;I17&amp;")"</f>
        <v>Гагаринский муниципальный район(66608000)</v>
      </c>
    </row>
    <row r="18" spans="1:15" ht="15" customHeight="1">
      <c r="A18" s="833"/>
      <c r="B18" s="21" t="s">
        <v>73</v>
      </c>
      <c r="D18" s="68" t="s">
        <v>88</v>
      </c>
      <c r="E18" s="64" t="str">
        <f>A15&amp;"."&amp;B18</f>
        <v>2.3</v>
      </c>
      <c r="F18" s="81" t="s">
        <v>94</v>
      </c>
      <c r="G18" s="82" t="s">
        <v>95</v>
      </c>
      <c r="H18" s="82" t="s">
        <v>95</v>
      </c>
      <c r="I18" s="83" t="s">
        <v>96</v>
      </c>
      <c r="M18" s="63" t="str">
        <f t="array" ref="M18">IF(ISERROR(MATCH(MID(N18,1,250),MID(note_ter,1,250),0)),"n","y")</f>
        <v>n</v>
      </c>
      <c r="O18" s="63" t="str">
        <f>H18&amp;"("&amp;I18&amp;")"</f>
        <v>Новодугинский муниципальный район(66630000)</v>
      </c>
    </row>
    <row r="19" spans="1:15" ht="15" customHeight="1">
      <c r="A19" s="833"/>
      <c r="B19" s="21" t="s">
        <v>74</v>
      </c>
      <c r="D19" s="68" t="s">
        <v>88</v>
      </c>
      <c r="E19" s="64" t="str">
        <f>A15&amp;"."&amp;B19</f>
        <v>2.4</v>
      </c>
      <c r="F19" s="81" t="s">
        <v>97</v>
      </c>
      <c r="G19" s="82" t="s">
        <v>98</v>
      </c>
      <c r="H19" s="82" t="s">
        <v>98</v>
      </c>
      <c r="I19" s="83" t="s">
        <v>99</v>
      </c>
      <c r="M19" s="63" t="str">
        <f t="array" ref="M19">IF(ISERROR(MATCH(MID(N19,1,250),MID(note_ter,1,250),0)),"n","y")</f>
        <v>n</v>
      </c>
      <c r="O19" s="63" t="str">
        <f>H19&amp;"("&amp;I19&amp;")"</f>
        <v>Сычевский муниципальный район(66646000)</v>
      </c>
    </row>
    <row r="20" spans="1:15" ht="15" customHeight="1">
      <c r="A20" s="833"/>
      <c r="E20" s="73"/>
      <c r="F20" s="74"/>
      <c r="G20" s="75" t="s">
        <v>86</v>
      </c>
      <c r="H20" s="76"/>
      <c r="I20" s="77"/>
    </row>
    <row r="21" spans="1:15" ht="15" customHeight="1">
      <c r="A21" s="838" t="s">
        <v>73</v>
      </c>
      <c r="C21" s="78" t="s">
        <v>88</v>
      </c>
      <c r="E21" s="64" t="str">
        <f>A21</f>
        <v>3</v>
      </c>
      <c r="F21" s="79" t="s">
        <v>100</v>
      </c>
      <c r="G21" s="66" t="str">
        <f>"Территория "&amp;E21</f>
        <v>Территория 3</v>
      </c>
      <c r="H21" s="67"/>
      <c r="I21" s="67"/>
    </row>
    <row r="22" spans="1:15" ht="15" customHeight="1">
      <c r="A22" s="833"/>
      <c r="B22" s="21">
        <v>1</v>
      </c>
      <c r="D22" s="68"/>
      <c r="E22" s="69" t="str">
        <f>A21&amp;"."&amp;B22</f>
        <v>3.1</v>
      </c>
      <c r="F22" s="80" t="s">
        <v>101</v>
      </c>
      <c r="G22" s="71" t="s">
        <v>92</v>
      </c>
      <c r="H22" s="71" t="s">
        <v>102</v>
      </c>
      <c r="I22" s="72" t="s">
        <v>103</v>
      </c>
      <c r="M22" s="63" t="str">
        <f t="array" ref="M22">IF(ISERROR(MATCH(MID(N22,1,250),MID(note_ter,1,250),0)),"n","y")</f>
        <v>n</v>
      </c>
      <c r="O22" s="63" t="str">
        <f>H22&amp;"("&amp;I22&amp;")"</f>
        <v>Кармановское(66608424)</v>
      </c>
    </row>
    <row r="23" spans="1:15" ht="15" customHeight="1">
      <c r="A23" s="833"/>
      <c r="E23" s="73"/>
      <c r="F23" s="74"/>
      <c r="G23" s="75" t="s">
        <v>86</v>
      </c>
      <c r="H23" s="76"/>
      <c r="I23" s="77"/>
    </row>
    <row r="24" spans="1:15" ht="15" customHeight="1">
      <c r="A24" s="838" t="s">
        <v>74</v>
      </c>
      <c r="C24" s="78" t="s">
        <v>88</v>
      </c>
      <c r="E24" s="64" t="str">
        <f>A24</f>
        <v>4</v>
      </c>
      <c r="F24" s="79" t="s">
        <v>104</v>
      </c>
      <c r="G24" s="66" t="str">
        <f>"Территория "&amp;E24</f>
        <v>Территория 4</v>
      </c>
      <c r="H24" s="67"/>
      <c r="I24" s="67"/>
    </row>
    <row r="25" spans="1:15" ht="15" customHeight="1">
      <c r="A25" s="833"/>
      <c r="B25" s="21">
        <v>1</v>
      </c>
      <c r="D25" s="68"/>
      <c r="E25" s="69" t="str">
        <f>A24&amp;"."&amp;B25</f>
        <v>4.1</v>
      </c>
      <c r="F25" s="80" t="s">
        <v>105</v>
      </c>
      <c r="G25" s="71" t="s">
        <v>106</v>
      </c>
      <c r="H25" s="71" t="s">
        <v>106</v>
      </c>
      <c r="I25" s="72" t="s">
        <v>107</v>
      </c>
      <c r="M25" s="63" t="str">
        <f t="array" ref="M25">IF(ISERROR(MATCH(MID(N25,1,250),MID(note_ter,1,250),0)),"n","y")</f>
        <v>n</v>
      </c>
      <c r="O25" s="63" t="str">
        <f>H25&amp;"("&amp;I25&amp;")"</f>
        <v>Рославльский муниципальный район(66636000)</v>
      </c>
    </row>
    <row r="26" spans="1:15" ht="15" customHeight="1">
      <c r="A26" s="833"/>
      <c r="B26" s="21" t="s">
        <v>87</v>
      </c>
      <c r="D26" s="68" t="s">
        <v>88</v>
      </c>
      <c r="E26" s="64" t="str">
        <f>A24&amp;"."&amp;B26</f>
        <v>4.2</v>
      </c>
      <c r="F26" s="81" t="s">
        <v>108</v>
      </c>
      <c r="G26" s="82" t="s">
        <v>109</v>
      </c>
      <c r="H26" s="82" t="s">
        <v>109</v>
      </c>
      <c r="I26" s="83" t="s">
        <v>110</v>
      </c>
      <c r="M26" s="63" t="str">
        <f t="array" ref="M26">IF(ISERROR(MATCH(MID(N26,1,250),MID(note_ter,1,250),0)),"n","y")</f>
        <v>n</v>
      </c>
      <c r="O26" s="63" t="str">
        <f>H26&amp;"("&amp;I26&amp;")"</f>
        <v>Починковский муниципальный район(66633000)</v>
      </c>
    </row>
    <row r="27" spans="1:15" ht="15" customHeight="1">
      <c r="A27" s="833"/>
      <c r="B27" s="21" t="s">
        <v>73</v>
      </c>
      <c r="D27" s="68" t="s">
        <v>88</v>
      </c>
      <c r="E27" s="64" t="str">
        <f>A24&amp;"."&amp;B27</f>
        <v>4.3</v>
      </c>
      <c r="F27" s="81" t="s">
        <v>111</v>
      </c>
      <c r="G27" s="82" t="s">
        <v>112</v>
      </c>
      <c r="H27" s="82" t="s">
        <v>112</v>
      </c>
      <c r="I27" s="83" t="s">
        <v>113</v>
      </c>
      <c r="M27" s="63" t="str">
        <f t="array" ref="M27">IF(ISERROR(MATCH(MID(N27,1,250),MID(note_ter,1,250),0)),"n","y")</f>
        <v>n</v>
      </c>
      <c r="O27" s="63" t="str">
        <f>H27&amp;"("&amp;I27&amp;")"</f>
        <v>Ершичский муниципальный район(66621000)</v>
      </c>
    </row>
    <row r="28" spans="1:15" ht="15" customHeight="1">
      <c r="A28" s="833"/>
      <c r="B28" s="21" t="s">
        <v>74</v>
      </c>
      <c r="D28" s="68" t="s">
        <v>88</v>
      </c>
      <c r="E28" s="64" t="str">
        <f>A24&amp;"."&amp;B28</f>
        <v>4.4</v>
      </c>
      <c r="F28" s="81" t="s">
        <v>114</v>
      </c>
      <c r="G28" s="82" t="s">
        <v>115</v>
      </c>
      <c r="H28" s="82" t="s">
        <v>115</v>
      </c>
      <c r="I28" s="83" t="s">
        <v>116</v>
      </c>
      <c r="M28" s="63" t="str">
        <f t="array" ref="M28">IF(ISERROR(MATCH(MID(N28,1,250),MID(note_ter,1,250),0)),"n","y")</f>
        <v>n</v>
      </c>
      <c r="O28" s="63" t="str">
        <f>H28&amp;"("&amp;I28&amp;")"</f>
        <v>Шумячский муниципальный район(66656000)</v>
      </c>
    </row>
    <row r="29" spans="1:15" ht="15" customHeight="1">
      <c r="A29" s="833"/>
      <c r="E29" s="73"/>
      <c r="F29" s="74"/>
      <c r="G29" s="75" t="s">
        <v>86</v>
      </c>
      <c r="H29" s="76"/>
      <c r="I29" s="77"/>
    </row>
    <row r="30" spans="1:15" ht="15" customHeight="1">
      <c r="A30" s="838" t="s">
        <v>117</v>
      </c>
      <c r="C30" s="78" t="s">
        <v>88</v>
      </c>
      <c r="E30" s="64" t="str">
        <f>A30</f>
        <v>5</v>
      </c>
      <c r="F30" s="79" t="s">
        <v>118</v>
      </c>
      <c r="G30" s="66" t="str">
        <f>"Территория "&amp;E30</f>
        <v>Территория 5</v>
      </c>
      <c r="H30" s="67"/>
      <c r="I30" s="67"/>
    </row>
    <row r="31" spans="1:15" ht="15" customHeight="1">
      <c r="A31" s="833"/>
      <c r="B31" s="21">
        <v>1</v>
      </c>
      <c r="D31" s="68"/>
      <c r="E31" s="69" t="str">
        <f>A30&amp;"."&amp;B31</f>
        <v>5.1</v>
      </c>
      <c r="F31" s="80" t="s">
        <v>119</v>
      </c>
      <c r="G31" s="71" t="s">
        <v>106</v>
      </c>
      <c r="H31" s="71" t="s">
        <v>120</v>
      </c>
      <c r="I31" s="72" t="s">
        <v>121</v>
      </c>
      <c r="M31" s="63" t="str">
        <f t="array" ref="M31">IF(ISERROR(MATCH(MID(N31,1,250),MID(note_ter,1,250),0)),"n","y")</f>
        <v>n</v>
      </c>
      <c r="O31" s="63" t="str">
        <f>H31&amp;"("&amp;I31&amp;")"</f>
        <v>Рославльское(66636101)</v>
      </c>
    </row>
    <row r="32" spans="1:15" ht="15" customHeight="1">
      <c r="A32" s="833"/>
      <c r="E32" s="73"/>
      <c r="F32" s="74"/>
      <c r="G32" s="75" t="s">
        <v>86</v>
      </c>
      <c r="H32" s="76"/>
      <c r="I32" s="77"/>
    </row>
    <row r="33" spans="1:15" ht="15" customHeight="1">
      <c r="A33" s="838" t="s">
        <v>75</v>
      </c>
      <c r="C33" s="78" t="s">
        <v>88</v>
      </c>
      <c r="E33" s="64" t="str">
        <f>A33</f>
        <v>6</v>
      </c>
      <c r="F33" s="79" t="s">
        <v>122</v>
      </c>
      <c r="G33" s="66" t="str">
        <f>"Территория "&amp;E33</f>
        <v>Территория 6</v>
      </c>
      <c r="H33" s="67"/>
      <c r="I33" s="67"/>
    </row>
    <row r="34" spans="1:15" ht="15" customHeight="1">
      <c r="A34" s="833"/>
      <c r="B34" s="21">
        <v>1</v>
      </c>
      <c r="D34" s="68"/>
      <c r="E34" s="69" t="str">
        <f>A33&amp;"."&amp;B34</f>
        <v>6.1</v>
      </c>
      <c r="F34" s="80" t="s">
        <v>123</v>
      </c>
      <c r="G34" s="71" t="s">
        <v>109</v>
      </c>
      <c r="H34" s="71" t="s">
        <v>124</v>
      </c>
      <c r="I34" s="72" t="s">
        <v>125</v>
      </c>
      <c r="M34" s="63" t="str">
        <f t="array" ref="M34">IF(ISERROR(MATCH(MID(N34,1,250),MID(note_ter,1,250),0)),"n","y")</f>
        <v>n</v>
      </c>
      <c r="O34" s="63" t="str">
        <f>H34&amp;"("&amp;I34&amp;")"</f>
        <v>Шаталовское(66633495)</v>
      </c>
    </row>
    <row r="35" spans="1:15" ht="15" customHeight="1">
      <c r="A35" s="833"/>
      <c r="E35" s="73"/>
      <c r="F35" s="74"/>
      <c r="G35" s="75" t="s">
        <v>86</v>
      </c>
      <c r="H35" s="76"/>
      <c r="I35" s="77"/>
    </row>
    <row r="36" spans="1:15" ht="15" customHeight="1">
      <c r="A36" s="838" t="s">
        <v>76</v>
      </c>
      <c r="C36" s="78" t="s">
        <v>88</v>
      </c>
      <c r="E36" s="64" t="str">
        <f>A36</f>
        <v>7</v>
      </c>
      <c r="F36" s="79" t="s">
        <v>126</v>
      </c>
      <c r="G36" s="66" t="str">
        <f>"Территория "&amp;E36</f>
        <v>Территория 7</v>
      </c>
      <c r="H36" s="67"/>
      <c r="I36" s="67"/>
    </row>
    <row r="37" spans="1:15" ht="15" customHeight="1">
      <c r="A37" s="833"/>
      <c r="B37" s="21">
        <v>1</v>
      </c>
      <c r="D37" s="68"/>
      <c r="E37" s="69" t="str">
        <f>A36&amp;"."&amp;B37</f>
        <v>7.1</v>
      </c>
      <c r="F37" s="80" t="s">
        <v>127</v>
      </c>
      <c r="G37" s="71" t="s">
        <v>109</v>
      </c>
      <c r="H37" s="71" t="s">
        <v>128</v>
      </c>
      <c r="I37" s="72" t="s">
        <v>129</v>
      </c>
      <c r="M37" s="63" t="str">
        <f t="array" ref="M37">IF(ISERROR(MATCH(MID(N37,1,250),MID(note_ter,1,250),0)),"n","y")</f>
        <v>n</v>
      </c>
      <c r="O37" s="63" t="str">
        <f>H37&amp;"("&amp;I37&amp;")"</f>
        <v>Мурыгинское(66633450)</v>
      </c>
    </row>
    <row r="38" spans="1:15" ht="15" customHeight="1">
      <c r="A38" s="833"/>
      <c r="E38" s="73"/>
      <c r="F38" s="74"/>
      <c r="G38" s="75" t="s">
        <v>86</v>
      </c>
      <c r="H38" s="76"/>
      <c r="I38" s="77"/>
    </row>
    <row r="39" spans="1:15" ht="15" customHeight="1">
      <c r="A39" s="838" t="s">
        <v>82</v>
      </c>
      <c r="C39" s="78" t="s">
        <v>88</v>
      </c>
      <c r="E39" s="64" t="str">
        <f>A39</f>
        <v>8</v>
      </c>
      <c r="F39" s="79" t="s">
        <v>130</v>
      </c>
      <c r="G39" s="66" t="str">
        <f>"Территория "&amp;E39</f>
        <v>Территория 8</v>
      </c>
      <c r="H39" s="67"/>
      <c r="I39" s="67"/>
    </row>
    <row r="40" spans="1:15" ht="15" customHeight="1">
      <c r="A40" s="833"/>
      <c r="B40" s="21">
        <v>1</v>
      </c>
      <c r="D40" s="68"/>
      <c r="E40" s="69" t="str">
        <f>A39&amp;"."&amp;B40</f>
        <v>8.1</v>
      </c>
      <c r="F40" s="80" t="s">
        <v>131</v>
      </c>
      <c r="G40" s="71" t="s">
        <v>109</v>
      </c>
      <c r="H40" s="71" t="s">
        <v>132</v>
      </c>
      <c r="I40" s="72" t="s">
        <v>133</v>
      </c>
      <c r="M40" s="63" t="str">
        <f t="array" ref="M40">IF(ISERROR(MATCH(MID(N40,1,250),MID(note_ter,1,250),0)),"n","y")</f>
        <v>n</v>
      </c>
      <c r="O40" s="63" t="str">
        <f>H40&amp;"("&amp;I40&amp;")"</f>
        <v>Починковское(66633101)</v>
      </c>
    </row>
    <row r="41" spans="1:15" ht="15" customHeight="1">
      <c r="A41" s="833"/>
      <c r="E41" s="73"/>
      <c r="F41" s="74"/>
      <c r="G41" s="75" t="s">
        <v>86</v>
      </c>
      <c r="H41" s="76"/>
      <c r="I41" s="77"/>
    </row>
    <row r="42" spans="1:15" ht="15" customHeight="1">
      <c r="A42" s="838" t="s">
        <v>134</v>
      </c>
      <c r="C42" s="78" t="s">
        <v>88</v>
      </c>
      <c r="E42" s="64" t="str">
        <f>A42</f>
        <v>9</v>
      </c>
      <c r="F42" s="79" t="s">
        <v>135</v>
      </c>
      <c r="G42" s="66" t="str">
        <f>"Территория "&amp;E42</f>
        <v>Территория 9</v>
      </c>
      <c r="H42" s="67"/>
      <c r="I42" s="67"/>
    </row>
    <row r="43" spans="1:15" ht="15" customHeight="1">
      <c r="A43" s="833"/>
      <c r="B43" s="21">
        <v>1</v>
      </c>
      <c r="D43" s="68"/>
      <c r="E43" s="69" t="str">
        <f>A42&amp;"."&amp;B43</f>
        <v>9.1</v>
      </c>
      <c r="F43" s="80" t="s">
        <v>136</v>
      </c>
      <c r="G43" s="71" t="s">
        <v>137</v>
      </c>
      <c r="H43" s="71" t="s">
        <v>137</v>
      </c>
      <c r="I43" s="72" t="s">
        <v>138</v>
      </c>
      <c r="M43" s="63" t="str">
        <f t="array" ref="M43">IF(ISERROR(MATCH(MID(N43,1,250),MID(note_ter,1,250),0)),"n","y")</f>
        <v>n</v>
      </c>
      <c r="O43" s="63" t="str">
        <f>H43&amp;"("&amp;I43&amp;")"</f>
        <v>Сафоновский муниципальный район(66641000)</v>
      </c>
    </row>
    <row r="44" spans="1:15" ht="15" customHeight="1">
      <c r="A44" s="833"/>
      <c r="B44" s="21" t="s">
        <v>87</v>
      </c>
      <c r="D44" s="68" t="s">
        <v>88</v>
      </c>
      <c r="E44" s="64" t="str">
        <f>A42&amp;"."&amp;B44</f>
        <v>9.2</v>
      </c>
      <c r="F44" s="81" t="s">
        <v>139</v>
      </c>
      <c r="G44" s="82" t="s">
        <v>140</v>
      </c>
      <c r="H44" s="82" t="s">
        <v>140</v>
      </c>
      <c r="I44" s="83" t="s">
        <v>141</v>
      </c>
      <c r="M44" s="63" t="str">
        <f t="array" ref="M44">IF(ISERROR(MATCH(MID(N44,1,250),MID(note_ter,1,250),0)),"n","y")</f>
        <v>n</v>
      </c>
      <c r="O44" s="63" t="str">
        <f>H44&amp;"("&amp;I44&amp;")"</f>
        <v>Духовщинский муниципальный район(66616000)</v>
      </c>
    </row>
    <row r="45" spans="1:15" ht="15" customHeight="1">
      <c r="A45" s="833"/>
      <c r="B45" s="21" t="s">
        <v>73</v>
      </c>
      <c r="D45" s="68" t="s">
        <v>88</v>
      </c>
      <c r="E45" s="64" t="str">
        <f>A42&amp;"."&amp;B45</f>
        <v>9.3</v>
      </c>
      <c r="F45" s="81" t="s">
        <v>142</v>
      </c>
      <c r="G45" s="82" t="s">
        <v>143</v>
      </c>
      <c r="H45" s="82" t="s">
        <v>143</v>
      </c>
      <c r="I45" s="83" t="s">
        <v>144</v>
      </c>
      <c r="M45" s="63" t="str">
        <f t="array" ref="M45">IF(ISERROR(MATCH(MID(N45,1,250),MID(note_ter,1,250),0)),"n","y")</f>
        <v>n</v>
      </c>
      <c r="O45" s="63" t="str">
        <f>H45&amp;"("&amp;I45&amp;")"</f>
        <v>Ельнинский муниципальный район(66619000)</v>
      </c>
    </row>
    <row r="46" spans="1:15" ht="15" customHeight="1">
      <c r="A46" s="833"/>
      <c r="B46" s="21" t="s">
        <v>74</v>
      </c>
      <c r="D46" s="68" t="s">
        <v>88</v>
      </c>
      <c r="E46" s="64" t="str">
        <f>A42&amp;"."&amp;B46</f>
        <v>9.4</v>
      </c>
      <c r="F46" s="81" t="s">
        <v>145</v>
      </c>
      <c r="G46" s="82" t="s">
        <v>146</v>
      </c>
      <c r="H46" s="82" t="s">
        <v>146</v>
      </c>
      <c r="I46" s="83" t="s">
        <v>147</v>
      </c>
      <c r="M46" s="63" t="str">
        <f t="array" ref="M46">IF(ISERROR(MATCH(MID(N46,1,250),MID(note_ter,1,250),0)),"n","y")</f>
        <v>n</v>
      </c>
      <c r="O46" s="63" t="str">
        <f>H46&amp;"("&amp;I46&amp;")"</f>
        <v>Холм-Жирковский муниципальный район(66654000)</v>
      </c>
    </row>
    <row r="47" spans="1:15" ht="15" customHeight="1">
      <c r="A47" s="833"/>
      <c r="E47" s="73"/>
      <c r="F47" s="74"/>
      <c r="G47" s="75" t="s">
        <v>86</v>
      </c>
      <c r="H47" s="76"/>
      <c r="I47" s="77"/>
    </row>
    <row r="48" spans="1:15" ht="15" customHeight="1">
      <c r="A48" s="838" t="s">
        <v>148</v>
      </c>
      <c r="C48" s="78" t="s">
        <v>88</v>
      </c>
      <c r="E48" s="64" t="str">
        <f>A48</f>
        <v>10</v>
      </c>
      <c r="F48" s="79" t="s">
        <v>149</v>
      </c>
      <c r="G48" s="66" t="str">
        <f>"Территория "&amp;E48</f>
        <v>Территория 10</v>
      </c>
      <c r="H48" s="67"/>
      <c r="I48" s="67"/>
    </row>
    <row r="49" spans="1:15" ht="15" customHeight="1">
      <c r="A49" s="833"/>
      <c r="B49" s="21">
        <v>1</v>
      </c>
      <c r="D49" s="68"/>
      <c r="E49" s="69" t="str">
        <f>A48&amp;"."&amp;B49</f>
        <v>10.1</v>
      </c>
      <c r="F49" s="80" t="s">
        <v>150</v>
      </c>
      <c r="G49" s="71" t="s">
        <v>137</v>
      </c>
      <c r="H49" s="71" t="s">
        <v>151</v>
      </c>
      <c r="I49" s="72" t="s">
        <v>152</v>
      </c>
      <c r="M49" s="63" t="str">
        <f t="array" ref="M49">IF(ISERROR(MATCH(MID(N49,1,250),MID(note_ter,1,250),0)),"n","y")</f>
        <v>n</v>
      </c>
      <c r="O49" s="63" t="str">
        <f>H49&amp;"("&amp;I49&amp;")"</f>
        <v>Сафоновский(66641101)</v>
      </c>
    </row>
    <row r="50" spans="1:15" ht="15" customHeight="1">
      <c r="A50" s="833"/>
      <c r="E50" s="73"/>
      <c r="F50" s="74"/>
      <c r="G50" s="75" t="s">
        <v>86</v>
      </c>
      <c r="H50" s="76"/>
      <c r="I50" s="77"/>
    </row>
    <row r="51" spans="1:15" ht="15" customHeight="1">
      <c r="A51" s="838" t="s">
        <v>153</v>
      </c>
      <c r="C51" s="78" t="s">
        <v>88</v>
      </c>
      <c r="E51" s="64" t="str">
        <f>A51</f>
        <v>11</v>
      </c>
      <c r="F51" s="79" t="s">
        <v>154</v>
      </c>
      <c r="G51" s="66" t="str">
        <f>"Территория "&amp;E51</f>
        <v>Территория 11</v>
      </c>
      <c r="H51" s="67"/>
      <c r="I51" s="67"/>
    </row>
    <row r="52" spans="1:15" ht="15" customHeight="1">
      <c r="A52" s="833"/>
      <c r="B52" s="21">
        <v>1</v>
      </c>
      <c r="D52" s="68"/>
      <c r="E52" s="69" t="str">
        <f>A51&amp;"."&amp;B52</f>
        <v>11.1</v>
      </c>
      <c r="F52" s="80" t="s">
        <v>155</v>
      </c>
      <c r="G52" s="71" t="s">
        <v>137</v>
      </c>
      <c r="H52" s="71" t="s">
        <v>156</v>
      </c>
      <c r="I52" s="72" t="s">
        <v>157</v>
      </c>
      <c r="M52" s="63" t="str">
        <f t="array" ref="M52">IF(ISERROR(MATCH(MID(N52,1,250),MID(note_ter,1,250),0)),"n","y")</f>
        <v>n</v>
      </c>
      <c r="O52" s="63" t="str">
        <f>H52&amp;"("&amp;I52&amp;")"</f>
        <v>Издешковское(66641457)</v>
      </c>
    </row>
    <row r="53" spans="1:15" ht="15" customHeight="1">
      <c r="A53" s="833"/>
      <c r="E53" s="73"/>
      <c r="F53" s="74"/>
      <c r="G53" s="75" t="s">
        <v>86</v>
      </c>
      <c r="H53" s="76"/>
      <c r="I53" s="77"/>
    </row>
    <row r="54" spans="1:15" ht="15" customHeight="1">
      <c r="A54" s="838" t="s">
        <v>158</v>
      </c>
      <c r="C54" s="78" t="s">
        <v>88</v>
      </c>
      <c r="E54" s="64" t="str">
        <f>A54</f>
        <v>12</v>
      </c>
      <c r="F54" s="79" t="s">
        <v>159</v>
      </c>
      <c r="G54" s="66" t="str">
        <f>"Территория "&amp;E54</f>
        <v>Территория 12</v>
      </c>
      <c r="H54" s="67"/>
      <c r="I54" s="67"/>
    </row>
    <row r="55" spans="1:15" ht="15" customHeight="1">
      <c r="A55" s="833"/>
      <c r="B55" s="21">
        <v>1</v>
      </c>
      <c r="D55" s="68"/>
      <c r="E55" s="69" t="str">
        <f>A54&amp;"."&amp;B55</f>
        <v>12.1</v>
      </c>
      <c r="F55" s="80" t="s">
        <v>160</v>
      </c>
      <c r="G55" s="71" t="s">
        <v>161</v>
      </c>
      <c r="H55" s="71" t="s">
        <v>162</v>
      </c>
      <c r="I55" s="72" t="s">
        <v>163</v>
      </c>
      <c r="M55" s="63" t="str">
        <f t="array" ref="M55">IF(ISERROR(MATCH(MID(N55,1,250),MID(note_ter,1,250),0)),"n","y")</f>
        <v>n</v>
      </c>
      <c r="O55" s="63" t="str">
        <f>H55&amp;"("&amp;I55&amp;")"</f>
        <v>Михайловское(66614440)</v>
      </c>
    </row>
    <row r="56" spans="1:15" ht="15" customHeight="1">
      <c r="A56" s="833"/>
      <c r="E56" s="73"/>
      <c r="F56" s="74"/>
      <c r="G56" s="75" t="s">
        <v>86</v>
      </c>
      <c r="H56" s="76"/>
      <c r="I56" s="77"/>
    </row>
    <row r="57" spans="1:15" ht="15" customHeight="1">
      <c r="A57" s="838" t="s">
        <v>164</v>
      </c>
      <c r="C57" s="78" t="s">
        <v>88</v>
      </c>
      <c r="E57" s="64" t="str">
        <f>A57</f>
        <v>13</v>
      </c>
      <c r="F57" s="79" t="s">
        <v>165</v>
      </c>
      <c r="G57" s="66" t="str">
        <f>"Территория "&amp;E57</f>
        <v>Территория 13</v>
      </c>
      <c r="H57" s="67"/>
      <c r="I57" s="67"/>
    </row>
    <row r="58" spans="1:15" ht="15" customHeight="1">
      <c r="A58" s="833"/>
      <c r="B58" s="21">
        <v>1</v>
      </c>
      <c r="D58" s="68"/>
      <c r="E58" s="69" t="str">
        <f>A57&amp;"."&amp;B58</f>
        <v>13.1</v>
      </c>
      <c r="F58" s="80" t="s">
        <v>166</v>
      </c>
      <c r="G58" s="71" t="s">
        <v>146</v>
      </c>
      <c r="H58" s="71" t="s">
        <v>167</v>
      </c>
      <c r="I58" s="72" t="s">
        <v>168</v>
      </c>
      <c r="M58" s="63" t="str">
        <f t="array" ref="M58">IF(ISERROR(MATCH(MID(N58,1,250),MID(note_ter,1,250),0)),"n","y")</f>
        <v>n</v>
      </c>
      <c r="O58" s="63" t="str">
        <f>H58&amp;"("&amp;I58&amp;")"</f>
        <v>Холм-Жирковское(66654151)</v>
      </c>
    </row>
    <row r="59" spans="1:15" ht="15" customHeight="1">
      <c r="A59" s="833"/>
      <c r="E59" s="73"/>
      <c r="F59" s="74"/>
      <c r="G59" s="75" t="s">
        <v>86</v>
      </c>
      <c r="H59" s="76"/>
      <c r="I59" s="77"/>
    </row>
    <row r="60" spans="1:15" ht="15" customHeight="1">
      <c r="A60" s="838" t="s">
        <v>169</v>
      </c>
      <c r="C60" s="78" t="s">
        <v>88</v>
      </c>
      <c r="E60" s="64" t="str">
        <f>A60</f>
        <v>14</v>
      </c>
      <c r="F60" s="79" t="s">
        <v>170</v>
      </c>
      <c r="G60" s="66" t="str">
        <f>"Территория "&amp;E60</f>
        <v>Территория 14</v>
      </c>
      <c r="H60" s="67"/>
      <c r="I60" s="67"/>
    </row>
    <row r="61" spans="1:15" ht="15" customHeight="1">
      <c r="A61" s="833"/>
      <c r="B61" s="21">
        <v>1</v>
      </c>
      <c r="D61" s="68"/>
      <c r="E61" s="69" t="str">
        <f>A60&amp;"."&amp;B61</f>
        <v>14.1</v>
      </c>
      <c r="F61" s="80" t="s">
        <v>171</v>
      </c>
      <c r="G61" s="71" t="s">
        <v>146</v>
      </c>
      <c r="H61" s="71" t="s">
        <v>172</v>
      </c>
      <c r="I61" s="72" t="s">
        <v>173</v>
      </c>
      <c r="M61" s="63" t="str">
        <f t="array" ref="M61">IF(ISERROR(MATCH(MID(N61,1,250),MID(note_ter,1,250),0)),"n","y")</f>
        <v>n</v>
      </c>
      <c r="O61" s="63" t="str">
        <f>H61&amp;"("&amp;I61&amp;")"</f>
        <v>Игоревское(66654425)</v>
      </c>
    </row>
    <row r="62" spans="1:15" ht="15" customHeight="1">
      <c r="A62" s="833"/>
      <c r="E62" s="73"/>
      <c r="F62" s="74"/>
      <c r="G62" s="75" t="s">
        <v>86</v>
      </c>
      <c r="H62" s="76"/>
      <c r="I62" s="77"/>
    </row>
    <row r="63" spans="1:15" ht="15" customHeight="1">
      <c r="A63" s="838" t="s">
        <v>91</v>
      </c>
      <c r="C63" s="78" t="s">
        <v>88</v>
      </c>
      <c r="E63" s="64" t="str">
        <f>A63</f>
        <v>15</v>
      </c>
      <c r="F63" s="79" t="s">
        <v>174</v>
      </c>
      <c r="G63" s="66" t="str">
        <f>"Территория "&amp;E63</f>
        <v>Территория 15</v>
      </c>
      <c r="H63" s="67"/>
      <c r="I63" s="67"/>
    </row>
    <row r="64" spans="1:15" ht="15" customHeight="1">
      <c r="A64" s="833"/>
      <c r="B64" s="21">
        <v>1</v>
      </c>
      <c r="D64" s="68"/>
      <c r="E64" s="69" t="str">
        <f>A63&amp;"."&amp;B64</f>
        <v>15.1</v>
      </c>
      <c r="F64" s="80" t="s">
        <v>175</v>
      </c>
      <c r="G64" s="71" t="s">
        <v>176</v>
      </c>
      <c r="H64" s="71" t="s">
        <v>176</v>
      </c>
      <c r="I64" s="72" t="s">
        <v>177</v>
      </c>
      <c r="M64" s="63" t="str">
        <f t="array" ref="M64">IF(ISERROR(MATCH(MID(N64,1,250),MID(note_ter,1,250),0)),"n","y")</f>
        <v>n</v>
      </c>
      <c r="O64" s="63" t="str">
        <f>H64&amp;"("&amp;I64&amp;")"</f>
        <v>Ярцевский муниципальный район(66658000)</v>
      </c>
    </row>
    <row r="65" spans="1:15" ht="15" customHeight="1">
      <c r="A65" s="833"/>
      <c r="E65" s="73"/>
      <c r="F65" s="74"/>
      <c r="G65" s="75" t="s">
        <v>86</v>
      </c>
      <c r="H65" s="76"/>
      <c r="I65" s="77"/>
    </row>
    <row r="66" spans="1:15" ht="15" customHeight="1">
      <c r="A66" s="838" t="s">
        <v>178</v>
      </c>
      <c r="C66" s="78" t="s">
        <v>88</v>
      </c>
      <c r="E66" s="64" t="str">
        <f>A66</f>
        <v>16</v>
      </c>
      <c r="F66" s="79" t="s">
        <v>179</v>
      </c>
      <c r="G66" s="66" t="str">
        <f>"Территория "&amp;E66</f>
        <v>Территория 16</v>
      </c>
      <c r="H66" s="67"/>
      <c r="I66" s="67"/>
    </row>
    <row r="67" spans="1:15" ht="15" customHeight="1">
      <c r="A67" s="833"/>
      <c r="B67" s="21">
        <v>1</v>
      </c>
      <c r="D67" s="68"/>
      <c r="E67" s="69" t="str">
        <f>A66&amp;"."&amp;B67</f>
        <v>16.1</v>
      </c>
      <c r="F67" s="80" t="s">
        <v>180</v>
      </c>
      <c r="G67" s="71" t="s">
        <v>181</v>
      </c>
      <c r="H67" s="71" t="s">
        <v>181</v>
      </c>
      <c r="I67" s="72" t="s">
        <v>182</v>
      </c>
      <c r="M67" s="63" t="str">
        <f t="array" ref="M67">IF(ISERROR(MATCH(MID(N67,1,250),MID(note_ter,1,250),0)),"n","y")</f>
        <v>n</v>
      </c>
      <c r="O67" s="63" t="str">
        <f>H67&amp;"("&amp;I67&amp;")"</f>
        <v>Краснинский муниципальный район(66624000)</v>
      </c>
    </row>
    <row r="68" spans="1:15" ht="15" customHeight="1">
      <c r="A68" s="833"/>
      <c r="E68" s="73"/>
      <c r="F68" s="74"/>
      <c r="G68" s="75" t="s">
        <v>86</v>
      </c>
      <c r="H68" s="76"/>
      <c r="I68" s="77"/>
    </row>
    <row r="69" spans="1:15" ht="15" customHeight="1">
      <c r="A69" s="838" t="s">
        <v>183</v>
      </c>
      <c r="C69" s="78" t="s">
        <v>88</v>
      </c>
      <c r="E69" s="64" t="str">
        <f>A69</f>
        <v>17</v>
      </c>
      <c r="F69" s="79" t="s">
        <v>184</v>
      </c>
      <c r="G69" s="66" t="str">
        <f>"Территория "&amp;E69</f>
        <v>Территория 17</v>
      </c>
      <c r="H69" s="67"/>
      <c r="I69" s="67"/>
    </row>
    <row r="70" spans="1:15" ht="15" customHeight="1">
      <c r="A70" s="833"/>
      <c r="B70" s="21">
        <v>1</v>
      </c>
      <c r="D70" s="68"/>
      <c r="E70" s="69" t="str">
        <f>A69&amp;"."&amp;B70</f>
        <v>17.1</v>
      </c>
      <c r="F70" s="80" t="s">
        <v>185</v>
      </c>
      <c r="G70" s="71" t="s">
        <v>186</v>
      </c>
      <c r="H70" s="71" t="s">
        <v>187</v>
      </c>
      <c r="I70" s="72" t="s">
        <v>188</v>
      </c>
      <c r="M70" s="63" t="str">
        <f t="array" ref="M70">IF(ISERROR(MATCH(MID(N70,1,250),MID(note_ter,1,250),0)),"n","y")</f>
        <v>n</v>
      </c>
      <c r="O70" s="63" t="str">
        <f>H70&amp;"("&amp;I70&amp;")"</f>
        <v>Козинское(66644439)</v>
      </c>
    </row>
    <row r="71" spans="1:15" ht="15" customHeight="1">
      <c r="A71" s="833"/>
      <c r="E71" s="73"/>
      <c r="F71" s="74"/>
      <c r="G71" s="75" t="s">
        <v>86</v>
      </c>
      <c r="H71" s="76"/>
      <c r="I71" s="77"/>
    </row>
    <row r="72" spans="1:15" ht="15" customHeight="1">
      <c r="A72" s="838" t="s">
        <v>101</v>
      </c>
      <c r="C72" s="78" t="s">
        <v>88</v>
      </c>
      <c r="E72" s="64" t="str">
        <f>A72</f>
        <v>18</v>
      </c>
      <c r="F72" s="79" t="s">
        <v>189</v>
      </c>
      <c r="G72" s="66" t="str">
        <f>"Территория "&amp;E72</f>
        <v>Территория 18</v>
      </c>
      <c r="H72" s="67"/>
      <c r="I72" s="67"/>
    </row>
    <row r="73" spans="1:15" ht="15" customHeight="1">
      <c r="A73" s="833"/>
      <c r="B73" s="21">
        <v>1</v>
      </c>
      <c r="D73" s="68"/>
      <c r="E73" s="69" t="str">
        <f>A72&amp;"."&amp;B73</f>
        <v>18.1</v>
      </c>
      <c r="F73" s="80" t="s">
        <v>190</v>
      </c>
      <c r="G73" s="71" t="s">
        <v>186</v>
      </c>
      <c r="H73" s="71" t="s">
        <v>191</v>
      </c>
      <c r="I73" s="72" t="s">
        <v>192</v>
      </c>
      <c r="M73" s="63" t="str">
        <f t="array" ref="M73">IF(ISERROR(MATCH(MID(N73,1,250),MID(note_ter,1,250),0)),"n","y")</f>
        <v>n</v>
      </c>
      <c r="O73" s="63" t="str">
        <f>H73&amp;"("&amp;I73&amp;")"</f>
        <v>Сметанинское(66644484)</v>
      </c>
    </row>
    <row r="74" spans="1:15" ht="15" customHeight="1">
      <c r="A74" s="833"/>
      <c r="E74" s="73"/>
      <c r="F74" s="74"/>
      <c r="G74" s="75" t="s">
        <v>86</v>
      </c>
      <c r="H74" s="76"/>
      <c r="I74" s="77"/>
    </row>
    <row r="75" spans="1:15" ht="15" customHeight="1">
      <c r="A75" s="838" t="s">
        <v>193</v>
      </c>
      <c r="C75" s="78" t="s">
        <v>88</v>
      </c>
      <c r="E75" s="64" t="str">
        <f>A75</f>
        <v>19</v>
      </c>
      <c r="F75" s="79" t="s">
        <v>194</v>
      </c>
      <c r="G75" s="66" t="str">
        <f>"Территория "&amp;E75</f>
        <v>Территория 19</v>
      </c>
      <c r="H75" s="67"/>
      <c r="I75" s="67"/>
    </row>
    <row r="76" spans="1:15" ht="15" customHeight="1">
      <c r="A76" s="833"/>
      <c r="B76" s="21">
        <v>1</v>
      </c>
      <c r="D76" s="68"/>
      <c r="E76" s="69" t="str">
        <f>A75&amp;"."&amp;B76</f>
        <v>19.1</v>
      </c>
      <c r="F76" s="80" t="s">
        <v>195</v>
      </c>
      <c r="G76" s="71" t="s">
        <v>186</v>
      </c>
      <c r="H76" s="71" t="s">
        <v>196</v>
      </c>
      <c r="I76" s="72" t="s">
        <v>197</v>
      </c>
      <c r="M76" s="63" t="str">
        <f t="array" ref="M76">IF(ISERROR(MATCH(MID(N76,1,250),MID(note_ter,1,250),0)),"n","y")</f>
        <v>n</v>
      </c>
      <c r="O76" s="63" t="str">
        <f>H76&amp;"("&amp;I76&amp;")"</f>
        <v>Талашкинское(66644492)</v>
      </c>
    </row>
    <row r="77" spans="1:15" ht="15" customHeight="1">
      <c r="A77" s="833"/>
      <c r="E77" s="73"/>
      <c r="F77" s="74"/>
      <c r="G77" s="75" t="s">
        <v>86</v>
      </c>
      <c r="H77" s="76"/>
      <c r="I77" s="77"/>
    </row>
    <row r="78" spans="1:15" ht="14.25" customHeight="1">
      <c r="E78" s="84"/>
      <c r="F78" s="85"/>
      <c r="G78" s="86" t="s">
        <v>198</v>
      </c>
      <c r="H78" s="85"/>
      <c r="I78" s="87"/>
      <c r="J78" s="62"/>
      <c r="N78" s="63" t="s">
        <v>199</v>
      </c>
    </row>
    <row r="79" spans="1:15" ht="21" customHeight="1">
      <c r="E79" s="88"/>
      <c r="F79" s="88"/>
      <c r="G79" s="88"/>
      <c r="H79" s="88"/>
      <c r="I79" s="88"/>
    </row>
    <row r="81" ht="0.75" customHeight="1"/>
    <row r="82" ht="10.5" customHeight="1"/>
    <row r="83" ht="10.5" customHeight="1"/>
  </sheetData>
  <sheetProtection formatColumns="0" formatRows="0" insertRows="0" deleteColumns="0" deleteRows="0" sort="0" autoFilter="0"/>
  <mergeCells count="22">
    <mergeCell ref="A12:A14"/>
    <mergeCell ref="E4:I4"/>
    <mergeCell ref="E8:G8"/>
    <mergeCell ref="H8:I8"/>
    <mergeCell ref="A15:A20"/>
    <mergeCell ref="A21:A23"/>
    <mergeCell ref="A24:A29"/>
    <mergeCell ref="A30:A32"/>
    <mergeCell ref="A33:A35"/>
    <mergeCell ref="A36:A38"/>
    <mergeCell ref="A39:A41"/>
    <mergeCell ref="A42:A47"/>
    <mergeCell ref="A48:A50"/>
    <mergeCell ref="A51:A53"/>
    <mergeCell ref="A54:A56"/>
    <mergeCell ref="A72:A74"/>
    <mergeCell ref="A75:A77"/>
    <mergeCell ref="A57:A59"/>
    <mergeCell ref="A60:A62"/>
    <mergeCell ref="A63:A65"/>
    <mergeCell ref="A66:A68"/>
    <mergeCell ref="A69:A71"/>
  </mergeCells>
  <dataValidations count="1">
    <dataValidation type="textLength" operator="lessThanOrEqual" allowBlank="1" showInputMessage="1" showErrorMessage="1" errorTitle="Ошибка" error="Допускается ввод не более 900 символов!" sqref="G12 G75 G72 G69 G66 G63 G60 G57 G54 G51 G48 G42 G39 G36 G33 G30 G24 G21 G15">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K53"/>
  <sheetViews>
    <sheetView showGridLines="0" topLeftCell="C6" zoomScale="90" workbookViewId="0">
      <selection activeCell="M13" sqref="M13"/>
    </sheetView>
  </sheetViews>
  <sheetFormatPr defaultColWidth="9.140625" defaultRowHeight="11.25" customHeight="1"/>
  <cols>
    <col min="1" max="1" width="6.42578125" hidden="1" customWidth="1"/>
    <col min="2" max="2" width="2" hidden="1" customWidth="1"/>
    <col min="3" max="3" width="3.7109375" customWidth="1"/>
    <col min="4" max="4" width="4.28515625" customWidth="1"/>
    <col min="5" max="5" width="45" customWidth="1"/>
    <col min="6" max="6" width="6.42578125" customWidth="1"/>
    <col min="7" max="7" width="4.42578125" customWidth="1"/>
    <col min="8" max="8" width="5.5703125" customWidth="1"/>
    <col min="9" max="9" width="52.85546875" customWidth="1"/>
    <col min="10" max="10" width="7" customWidth="1"/>
    <col min="11" max="11" width="3.7109375" customWidth="1"/>
    <col min="12" max="12" width="6.28515625" customWidth="1"/>
    <col min="13" max="13" width="56.28515625" customWidth="1"/>
    <col min="15" max="37" width="9.140625" hidden="1"/>
  </cols>
  <sheetData>
    <row r="1" spans="1:26" ht="11.25" hidden="1" customHeight="1"/>
    <row r="2" spans="1:26" ht="11.25" hidden="1" customHeight="1"/>
    <row r="4" spans="1:26" ht="34.5" customHeight="1">
      <c r="D4" s="85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852"/>
      <c r="F4" s="852"/>
      <c r="G4" s="852"/>
      <c r="H4" s="852"/>
      <c r="I4" s="853"/>
    </row>
    <row r="5" spans="1:26" ht="15" customHeight="1">
      <c r="D5" s="854" t="str">
        <f>IF(org=0,"Не определено",org)</f>
        <v>ООО "Смоленскрегионтеплоэнерго"</v>
      </c>
      <c r="E5" s="855"/>
      <c r="F5" s="855"/>
      <c r="G5" s="855"/>
      <c r="H5" s="855"/>
      <c r="I5" s="856"/>
    </row>
    <row r="6" spans="1:26" ht="6" customHeight="1">
      <c r="A6" s="833"/>
      <c r="B6" s="833"/>
      <c r="C6" s="833"/>
      <c r="D6" s="833"/>
      <c r="E6" s="833"/>
      <c r="F6" s="833"/>
    </row>
    <row r="7" spans="1:26" ht="45.75" hidden="1" customHeight="1">
      <c r="E7" s="8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833"/>
      <c r="G7" s="833"/>
      <c r="H7" s="833"/>
      <c r="I7" s="833"/>
      <c r="J7" s="833"/>
      <c r="K7" s="833"/>
      <c r="L7" s="833"/>
      <c r="M7" s="833"/>
    </row>
    <row r="8" spans="1:26" ht="6" customHeight="1"/>
    <row r="9" spans="1:26" ht="18" customHeight="1">
      <c r="A9" s="857"/>
      <c r="D9" s="858" t="s">
        <v>200</v>
      </c>
      <c r="E9" s="858"/>
      <c r="F9" s="859" t="s">
        <v>201</v>
      </c>
      <c r="G9" s="860"/>
      <c r="H9" s="860"/>
      <c r="I9" s="860"/>
      <c r="J9" s="862" t="s">
        <v>202</v>
      </c>
      <c r="K9" s="862"/>
      <c r="L9" s="862"/>
      <c r="M9" s="862"/>
    </row>
    <row r="10" spans="1:26" ht="22.5" customHeight="1">
      <c r="A10" s="857"/>
      <c r="D10" s="64" t="s">
        <v>71</v>
      </c>
      <c r="E10" s="64" t="s">
        <v>72</v>
      </c>
      <c r="F10" s="64" t="s">
        <v>203</v>
      </c>
      <c r="G10" s="863" t="s">
        <v>71</v>
      </c>
      <c r="H10" s="864"/>
      <c r="I10" s="64" t="s">
        <v>72</v>
      </c>
      <c r="J10" s="64" t="s">
        <v>203</v>
      </c>
      <c r="K10" s="863" t="s">
        <v>71</v>
      </c>
      <c r="L10" s="864"/>
      <c r="M10" s="64" t="s">
        <v>72</v>
      </c>
      <c r="N10" s="90"/>
    </row>
    <row r="11" spans="1:26" ht="11.25" hidden="1" customHeight="1">
      <c r="D11" s="91" t="s">
        <v>204</v>
      </c>
      <c r="E11" s="91" t="s">
        <v>87</v>
      </c>
      <c r="F11" s="91" t="s">
        <v>73</v>
      </c>
      <c r="G11" s="847" t="s">
        <v>74</v>
      </c>
      <c r="H11" s="848"/>
      <c r="I11" s="91" t="s">
        <v>117</v>
      </c>
      <c r="J11" s="91" t="s">
        <v>75</v>
      </c>
      <c r="K11" s="849" t="s">
        <v>76</v>
      </c>
      <c r="L11" s="850"/>
      <c r="M11" s="91" t="s">
        <v>82</v>
      </c>
      <c r="N11" s="90"/>
    </row>
    <row r="12" spans="1:26" ht="0.75" customHeight="1">
      <c r="D12" s="92"/>
      <c r="E12" s="93"/>
      <c r="F12" s="93"/>
      <c r="G12" s="94"/>
      <c r="H12" s="94"/>
      <c r="I12" s="93"/>
      <c r="J12" s="93"/>
      <c r="K12" s="95"/>
      <c r="L12" s="93"/>
      <c r="M12" s="96"/>
      <c r="N12" s="90"/>
      <c r="O12" s="63" t="s">
        <v>205</v>
      </c>
      <c r="P12" s="63" t="s">
        <v>206</v>
      </c>
      <c r="Q12" s="63" t="s">
        <v>207</v>
      </c>
      <c r="R12" s="63" t="s">
        <v>208</v>
      </c>
    </row>
    <row r="13" spans="1:26" ht="15" customHeight="1">
      <c r="D13" s="867" t="s">
        <v>204</v>
      </c>
      <c r="E13" s="86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871" t="s">
        <v>46</v>
      </c>
      <c r="G13" s="872"/>
      <c r="H13" s="873">
        <v>1</v>
      </c>
      <c r="I13" s="865" t="str">
        <f>IF(U13="","",INDEX(TERRITORY_MR_LIST,MATCH(U13,TERRITORY_LIST_ID,0)))</f>
        <v>Территория 1</v>
      </c>
      <c r="J13" s="845" t="s">
        <v>46</v>
      </c>
      <c r="K13" s="99"/>
      <c r="L13" s="97" t="s">
        <v>204</v>
      </c>
      <c r="M13" s="100" t="s">
        <v>209</v>
      </c>
      <c r="N13" s="90"/>
      <c r="O13" s="63" t="s">
        <v>210</v>
      </c>
      <c r="P13" s="63" t="str">
        <f>$E$13</f>
        <v>Производство тепловой энергии. Некомбинированная выработка; Передача. Тепловая энергия; Сбыт. Тепловая энергия</v>
      </c>
      <c r="Q13" s="63" t="str">
        <f>IF($F$13="нет","без дифференциации",$I$13)</f>
        <v>Территория 1</v>
      </c>
      <c r="R13" s="63" t="str">
        <f>IF($J$13="нет","без дифференциации",M13)</f>
        <v>котельная г. Вязьма ул. Московская</v>
      </c>
      <c r="U13" s="101" t="s">
        <v>81</v>
      </c>
      <c r="V13" s="101" t="s">
        <v>211</v>
      </c>
      <c r="Y13" s="102" t="s">
        <v>212</v>
      </c>
      <c r="Z13" s="102">
        <v>1705000</v>
      </c>
    </row>
    <row r="14" spans="1:26" ht="15" customHeight="1">
      <c r="D14" s="867"/>
      <c r="E14" s="869"/>
      <c r="F14" s="845"/>
      <c r="G14" s="872"/>
      <c r="H14" s="873"/>
      <c r="I14" s="866"/>
      <c r="J14" s="845"/>
      <c r="K14" s="73"/>
      <c r="L14" s="74"/>
      <c r="M14" s="103" t="s">
        <v>213</v>
      </c>
      <c r="N14" s="90"/>
    </row>
    <row r="15" spans="1:26" ht="15" customHeight="1">
      <c r="D15" s="846"/>
      <c r="E15" s="846"/>
      <c r="F15" s="846"/>
      <c r="G15" s="843" t="s">
        <v>88</v>
      </c>
      <c r="H15" s="834" t="s">
        <v>87</v>
      </c>
      <c r="I15" s="844" t="str">
        <f>IF(U15="","",INDEX(TERRITORY_MR_LIST,MATCH(U15,TERRITORY_LIST_ID,0)))</f>
        <v>Территория 2</v>
      </c>
      <c r="J15" s="845" t="s">
        <v>46</v>
      </c>
      <c r="K15" s="106"/>
      <c r="L15" s="97" t="s">
        <v>204</v>
      </c>
      <c r="M15" s="100" t="s">
        <v>214</v>
      </c>
      <c r="O15" s="102" t="s">
        <v>215</v>
      </c>
      <c r="P15" s="102" t="str">
        <f>$E$13</f>
        <v>Производство тепловой энергии. Некомбинированная выработка; Передача. Тепловая энергия; Сбыт. Тепловая энергия</v>
      </c>
      <c r="Q15" s="102" t="str">
        <f>IF($F$15="нет","без дифференциации",$I$15)</f>
        <v>Территория 2</v>
      </c>
      <c r="R15" s="102" t="str">
        <f>IF($J$15="нет","без дифференциации",$M$15)</f>
        <v>Вяземский филиал</v>
      </c>
      <c r="U15" s="107" t="s">
        <v>89</v>
      </c>
      <c r="Y15" s="102" t="s">
        <v>212</v>
      </c>
      <c r="Z15" s="102">
        <v>1705000</v>
      </c>
    </row>
    <row r="16" spans="1:26" ht="15" customHeight="1">
      <c r="D16" s="846"/>
      <c r="E16" s="846"/>
      <c r="F16" s="846"/>
      <c r="G16" s="843"/>
      <c r="H16" s="834"/>
      <c r="I16" s="844"/>
      <c r="J16" s="845"/>
      <c r="K16" s="73"/>
      <c r="L16" s="74"/>
      <c r="M16" s="103" t="s">
        <v>213</v>
      </c>
    </row>
    <row r="17" spans="4:26" ht="15" customHeight="1">
      <c r="D17" s="846"/>
      <c r="E17" s="846"/>
      <c r="F17" s="846"/>
      <c r="G17" s="843" t="s">
        <v>88</v>
      </c>
      <c r="H17" s="834" t="s">
        <v>73</v>
      </c>
      <c r="I17" s="844" t="str">
        <f>IF(U17="","",INDEX(TERRITORY_MR_LIST,MATCH(U17,TERRITORY_LIST_ID,0)))</f>
        <v>Территория 3</v>
      </c>
      <c r="J17" s="845" t="s">
        <v>46</v>
      </c>
      <c r="K17" s="106"/>
      <c r="L17" s="97" t="s">
        <v>204</v>
      </c>
      <c r="M17" s="100" t="s">
        <v>216</v>
      </c>
      <c r="O17" s="102" t="s">
        <v>217</v>
      </c>
      <c r="P17" s="102" t="str">
        <f>$E$13</f>
        <v>Производство тепловой энергии. Некомбинированная выработка; Передача. Тепловая энергия; Сбыт. Тепловая энергия</v>
      </c>
      <c r="Q17" s="102" t="str">
        <f>IF($F$17="нет","без дифференциации",$I$17)</f>
        <v>Территория 3</v>
      </c>
      <c r="R17" s="102" t="str">
        <f>IF($J$17="нет","без дифференциации",$M$17)</f>
        <v>котельная с. Карманово, ул. Набережная, д. 18, стр. 3</v>
      </c>
      <c r="U17" s="107" t="s">
        <v>100</v>
      </c>
      <c r="Y17" s="102" t="s">
        <v>212</v>
      </c>
      <c r="Z17" s="102">
        <v>1705000</v>
      </c>
    </row>
    <row r="18" spans="4:26" ht="15" customHeight="1">
      <c r="D18" s="846"/>
      <c r="E18" s="846"/>
      <c r="F18" s="846"/>
      <c r="G18" s="843"/>
      <c r="H18" s="834"/>
      <c r="I18" s="844"/>
      <c r="J18" s="845"/>
      <c r="K18" s="73"/>
      <c r="L18" s="74"/>
      <c r="M18" s="103" t="s">
        <v>213</v>
      </c>
    </row>
    <row r="19" spans="4:26" ht="15" customHeight="1">
      <c r="D19" s="846"/>
      <c r="E19" s="846"/>
      <c r="F19" s="846"/>
      <c r="G19" s="843" t="s">
        <v>88</v>
      </c>
      <c r="H19" s="834" t="s">
        <v>74</v>
      </c>
      <c r="I19" s="844" t="str">
        <f>IF(U19="","",INDEX(TERRITORY_MR_LIST,MATCH(U19,TERRITORY_LIST_ID,0)))</f>
        <v>Территория 4</v>
      </c>
      <c r="J19" s="845" t="s">
        <v>46</v>
      </c>
      <c r="K19" s="106"/>
      <c r="L19" s="97" t="s">
        <v>204</v>
      </c>
      <c r="M19" s="100" t="s">
        <v>218</v>
      </c>
      <c r="O19" s="102" t="s">
        <v>219</v>
      </c>
      <c r="P19" s="102" t="str">
        <f>$E$13</f>
        <v>Производство тепловой энергии. Некомбинированная выработка; Передача. Тепловая энергия; Сбыт. Тепловая энергия</v>
      </c>
      <c r="Q19" s="102" t="str">
        <f>IF($F$19="нет","без дифференциации",$I$19)</f>
        <v>Территория 4</v>
      </c>
      <c r="R19" s="102" t="str">
        <f>IF($J$19="нет","без дифференциации",$M$19)</f>
        <v>Рославльский филиал</v>
      </c>
      <c r="U19" s="107" t="s">
        <v>104</v>
      </c>
      <c r="Y19" s="102" t="s">
        <v>212</v>
      </c>
      <c r="Z19" s="102">
        <v>1705000</v>
      </c>
    </row>
    <row r="20" spans="4:26" ht="15" customHeight="1">
      <c r="D20" s="846"/>
      <c r="E20" s="846"/>
      <c r="F20" s="846"/>
      <c r="G20" s="843"/>
      <c r="H20" s="834"/>
      <c r="I20" s="844"/>
      <c r="J20" s="845"/>
      <c r="K20" s="73"/>
      <c r="L20" s="74"/>
      <c r="M20" s="103" t="s">
        <v>213</v>
      </c>
    </row>
    <row r="21" spans="4:26" ht="15" customHeight="1">
      <c r="D21" s="846"/>
      <c r="E21" s="846"/>
      <c r="F21" s="846"/>
      <c r="G21" s="843" t="s">
        <v>88</v>
      </c>
      <c r="H21" s="834" t="s">
        <v>117</v>
      </c>
      <c r="I21" s="844" t="str">
        <f>IF(U21="","",INDEX(TERRITORY_MR_LIST,MATCH(U21,TERRITORY_LIST_ID,0)))</f>
        <v>Территория 5</v>
      </c>
      <c r="J21" s="845" t="s">
        <v>46</v>
      </c>
      <c r="K21" s="106"/>
      <c r="L21" s="97" t="s">
        <v>204</v>
      </c>
      <c r="M21" s="100" t="s">
        <v>220</v>
      </c>
      <c r="O21" s="102" t="s">
        <v>221</v>
      </c>
      <c r="P21" s="102" t="str">
        <f>$E$13</f>
        <v>Производство тепловой энергии. Некомбинированная выработка; Передача. Тепловая энергия; Сбыт. Тепловая энергия</v>
      </c>
      <c r="Q21" s="102" t="str">
        <f>IF($F$21="нет","без дифференциации",$I$21)</f>
        <v>Территория 5</v>
      </c>
      <c r="R21" s="102" t="str">
        <f>IF($J$21="нет","без дифференциации",$M$21)</f>
        <v>котельная г. Рославль, ул. Мичурина</v>
      </c>
      <c r="U21" s="107" t="s">
        <v>118</v>
      </c>
      <c r="Y21" s="102" t="s">
        <v>212</v>
      </c>
      <c r="Z21" s="102">
        <v>1705000</v>
      </c>
    </row>
    <row r="22" spans="4:26" ht="15" customHeight="1">
      <c r="D22" s="846"/>
      <c r="E22" s="846"/>
      <c r="F22" s="846"/>
      <c r="G22" s="843"/>
      <c r="H22" s="834"/>
      <c r="I22" s="844"/>
      <c r="J22" s="845"/>
      <c r="K22" s="73"/>
      <c r="L22" s="74"/>
      <c r="M22" s="103" t="s">
        <v>213</v>
      </c>
    </row>
    <row r="23" spans="4:26" ht="15" customHeight="1">
      <c r="D23" s="846"/>
      <c r="E23" s="846"/>
      <c r="F23" s="846"/>
      <c r="G23" s="843" t="s">
        <v>88</v>
      </c>
      <c r="H23" s="834" t="s">
        <v>75</v>
      </c>
      <c r="I23" s="844" t="str">
        <f>IF(U23="","",INDEX(TERRITORY_MR_LIST,MATCH(U23,TERRITORY_LIST_ID,0)))</f>
        <v>Территория 6</v>
      </c>
      <c r="J23" s="845" t="s">
        <v>46</v>
      </c>
      <c r="K23" s="106"/>
      <c r="L23" s="97" t="s">
        <v>204</v>
      </c>
      <c r="M23" s="100" t="s">
        <v>222</v>
      </c>
      <c r="O23" s="102" t="s">
        <v>223</v>
      </c>
      <c r="P23" s="102" t="str">
        <f>$E$13</f>
        <v>Производство тепловой энергии. Некомбинированная выработка; Передача. Тепловая энергия; Сбыт. Тепловая энергия</v>
      </c>
      <c r="Q23" s="102" t="str">
        <f>IF($F$23="нет","без дифференциации",$I$23)</f>
        <v>Территория 6</v>
      </c>
      <c r="R23" s="102" t="str">
        <f>IF($J$23="нет","без дифференциации",$M$23)</f>
        <v>котельная д. Даньково</v>
      </c>
      <c r="U23" s="107" t="s">
        <v>122</v>
      </c>
      <c r="Y23" s="102" t="s">
        <v>212</v>
      </c>
      <c r="Z23" s="102">
        <v>1705000</v>
      </c>
    </row>
    <row r="24" spans="4:26" ht="15" customHeight="1">
      <c r="D24" s="846"/>
      <c r="E24" s="846"/>
      <c r="F24" s="846"/>
      <c r="G24" s="843"/>
      <c r="H24" s="834"/>
      <c r="I24" s="844"/>
      <c r="J24" s="845"/>
      <c r="K24" s="73"/>
      <c r="L24" s="74"/>
      <c r="M24" s="103" t="s">
        <v>213</v>
      </c>
    </row>
    <row r="25" spans="4:26" ht="15" customHeight="1">
      <c r="D25" s="846"/>
      <c r="E25" s="846"/>
      <c r="F25" s="846"/>
      <c r="G25" s="843" t="s">
        <v>88</v>
      </c>
      <c r="H25" s="834" t="s">
        <v>76</v>
      </c>
      <c r="I25" s="844" t="str">
        <f>IF(U25="","",INDEX(TERRITORY_MR_LIST,MATCH(U25,TERRITORY_LIST_ID,0)))</f>
        <v>Территория 7</v>
      </c>
      <c r="J25" s="845" t="s">
        <v>46</v>
      </c>
      <c r="K25" s="106"/>
      <c r="L25" s="97" t="s">
        <v>204</v>
      </c>
      <c r="M25" s="100" t="s">
        <v>224</v>
      </c>
      <c r="O25" s="102" t="s">
        <v>225</v>
      </c>
      <c r="P25" s="102" t="str">
        <f>$E$13</f>
        <v>Производство тепловой энергии. Некомбинированная выработка; Передача. Тепловая энергия; Сбыт. Тепловая энергия</v>
      </c>
      <c r="Q25" s="102" t="str">
        <f>IF($F$25="нет","без дифференциации",$I$25)</f>
        <v>Территория 7</v>
      </c>
      <c r="R25" s="102" t="str">
        <f>IF($J$25="нет","без дифференциации",$M$25)</f>
        <v>котельная д. Пересна</v>
      </c>
      <c r="U25" s="107" t="s">
        <v>126</v>
      </c>
      <c r="Y25" s="102" t="s">
        <v>212</v>
      </c>
      <c r="Z25" s="102">
        <v>1705000</v>
      </c>
    </row>
    <row r="26" spans="4:26" ht="15" customHeight="1">
      <c r="D26" s="846"/>
      <c r="E26" s="846"/>
      <c r="F26" s="846"/>
      <c r="G26" s="843"/>
      <c r="H26" s="834"/>
      <c r="I26" s="844"/>
      <c r="J26" s="845"/>
      <c r="K26" s="73"/>
      <c r="L26" s="74"/>
      <c r="M26" s="103" t="s">
        <v>213</v>
      </c>
    </row>
    <row r="27" spans="4:26" ht="15" customHeight="1">
      <c r="D27" s="846"/>
      <c r="E27" s="846"/>
      <c r="F27" s="846"/>
      <c r="G27" s="843" t="s">
        <v>88</v>
      </c>
      <c r="H27" s="834" t="s">
        <v>82</v>
      </c>
      <c r="I27" s="844" t="str">
        <f>IF(U27="","",INDEX(TERRITORY_MR_LIST,MATCH(U27,TERRITORY_LIST_ID,0)))</f>
        <v>Территория 8</v>
      </c>
      <c r="J27" s="845" t="s">
        <v>46</v>
      </c>
      <c r="K27" s="106"/>
      <c r="L27" s="97" t="s">
        <v>204</v>
      </c>
      <c r="M27" s="100" t="s">
        <v>226</v>
      </c>
      <c r="O27" s="102" t="s">
        <v>227</v>
      </c>
      <c r="P27" s="102" t="str">
        <f>$E$13</f>
        <v>Производство тепловой энергии. Некомбинированная выработка; Передача. Тепловая энергия; Сбыт. Тепловая энергия</v>
      </c>
      <c r="Q27" s="102" t="str">
        <f>IF($F$27="нет","без дифференциации",$I$27)</f>
        <v>Территория 8</v>
      </c>
      <c r="R27" s="102" t="str">
        <f>IF($J$27="нет","без дифференциации",$M$27)</f>
        <v>котельная г. Починок, ул. Садовая</v>
      </c>
      <c r="U27" s="107" t="s">
        <v>130</v>
      </c>
      <c r="Y27" s="102" t="s">
        <v>212</v>
      </c>
      <c r="Z27" s="102">
        <v>1705000</v>
      </c>
    </row>
    <row r="28" spans="4:26" ht="15" customHeight="1">
      <c r="D28" s="846"/>
      <c r="E28" s="846"/>
      <c r="F28" s="846"/>
      <c r="G28" s="843"/>
      <c r="H28" s="834"/>
      <c r="I28" s="844"/>
      <c r="J28" s="845"/>
      <c r="K28" s="73"/>
      <c r="L28" s="74"/>
      <c r="M28" s="103" t="s">
        <v>213</v>
      </c>
    </row>
    <row r="29" spans="4:26" ht="15" customHeight="1">
      <c r="D29" s="846"/>
      <c r="E29" s="846"/>
      <c r="F29" s="846"/>
      <c r="G29" s="843" t="s">
        <v>88</v>
      </c>
      <c r="H29" s="834" t="s">
        <v>134</v>
      </c>
      <c r="I29" s="844" t="str">
        <f>IF(U29="","",INDEX(TERRITORY_MR_LIST,MATCH(U29,TERRITORY_LIST_ID,0)))</f>
        <v>Территория 9</v>
      </c>
      <c r="J29" s="845" t="s">
        <v>46</v>
      </c>
      <c r="K29" s="106"/>
      <c r="L29" s="97" t="s">
        <v>204</v>
      </c>
      <c r="M29" s="100" t="s">
        <v>228</v>
      </c>
      <c r="O29" s="102" t="s">
        <v>229</v>
      </c>
      <c r="P29" s="102" t="str">
        <f>$E$13</f>
        <v>Производство тепловой энергии. Некомбинированная выработка; Передача. Тепловая энергия; Сбыт. Тепловая энергия</v>
      </c>
      <c r="Q29" s="102" t="str">
        <f>IF($F$29="нет","без дифференциации",$I$29)</f>
        <v>Территория 9</v>
      </c>
      <c r="R29" s="102" t="str">
        <f>IF($J$29="нет","без дифференциации",$M$29)</f>
        <v>Сафоновский филиал</v>
      </c>
      <c r="U29" s="107" t="s">
        <v>135</v>
      </c>
      <c r="Y29" s="102" t="s">
        <v>212</v>
      </c>
      <c r="Z29" s="102">
        <v>1705000</v>
      </c>
    </row>
    <row r="30" spans="4:26" ht="15" customHeight="1">
      <c r="D30" s="846"/>
      <c r="E30" s="846"/>
      <c r="F30" s="846"/>
      <c r="G30" s="843"/>
      <c r="H30" s="834"/>
      <c r="I30" s="844"/>
      <c r="J30" s="845"/>
      <c r="K30" s="73"/>
      <c r="L30" s="74"/>
      <c r="M30" s="103" t="s">
        <v>213</v>
      </c>
    </row>
    <row r="31" spans="4:26" ht="15" customHeight="1">
      <c r="D31" s="846"/>
      <c r="E31" s="846"/>
      <c r="F31" s="846"/>
      <c r="G31" s="843" t="s">
        <v>88</v>
      </c>
      <c r="H31" s="834" t="s">
        <v>148</v>
      </c>
      <c r="I31" s="844" t="str">
        <f>IF(U31="","",INDEX(TERRITORY_MR_LIST,MATCH(U31,TERRITORY_LIST_ID,0)))</f>
        <v>Территория 10</v>
      </c>
      <c r="J31" s="845" t="s">
        <v>46</v>
      </c>
      <c r="K31" s="106"/>
      <c r="L31" s="97" t="s">
        <v>204</v>
      </c>
      <c r="M31" s="100" t="s">
        <v>230</v>
      </c>
      <c r="O31" s="102" t="s">
        <v>231</v>
      </c>
      <c r="P31" s="102" t="str">
        <f>$E$13</f>
        <v>Производство тепловой энергии. Некомбинированная выработка; Передача. Тепловая энергия; Сбыт. Тепловая энергия</v>
      </c>
      <c r="Q31" s="102" t="str">
        <f>IF($F$31="нет","без дифференциации",$I$31)</f>
        <v>Территория 10</v>
      </c>
      <c r="R31" s="102" t="str">
        <f>IF($J$31="нет","без дифференциации",$M$31)</f>
        <v>котельная г. Сафоново, ул. Советская</v>
      </c>
      <c r="U31" s="107" t="s">
        <v>149</v>
      </c>
      <c r="Y31" s="102" t="s">
        <v>212</v>
      </c>
      <c r="Z31" s="102">
        <v>1705000</v>
      </c>
    </row>
    <row r="32" spans="4:26" ht="15" customHeight="1">
      <c r="D32" s="846"/>
      <c r="E32" s="846"/>
      <c r="F32" s="846"/>
      <c r="G32" s="846"/>
      <c r="H32" s="846"/>
      <c r="I32" s="846"/>
      <c r="J32" s="846"/>
      <c r="K32" s="105" t="s">
        <v>88</v>
      </c>
      <c r="L32" s="108" t="s">
        <v>87</v>
      </c>
      <c r="M32" s="100" t="s">
        <v>232</v>
      </c>
      <c r="N32" s="90"/>
      <c r="O32" s="102" t="s">
        <v>233</v>
      </c>
      <c r="P32" s="102" t="str">
        <f>$E$13</f>
        <v>Производство тепловой энергии. Некомбинированная выработка; Передача. Тепловая энергия; Сбыт. Тепловая энергия</v>
      </c>
      <c r="Q32" s="102" t="str">
        <f>IF($F$31="нет","без дифференциации",$I$31)</f>
        <v>Территория 10</v>
      </c>
      <c r="R32" s="102" t="str">
        <f>IF($J$32="нет","без дифференциации",$M$32)</f>
        <v>котельная г. Сафоново, ул. Первомайская</v>
      </c>
      <c r="Y32" s="102" t="s">
        <v>212</v>
      </c>
      <c r="Z32" s="102">
        <v>1705000</v>
      </c>
    </row>
    <row r="33" spans="4:26" ht="15" customHeight="1">
      <c r="D33" s="846"/>
      <c r="E33" s="846"/>
      <c r="F33" s="846"/>
      <c r="G33" s="843"/>
      <c r="H33" s="834"/>
      <c r="I33" s="844"/>
      <c r="J33" s="845"/>
      <c r="K33" s="73"/>
      <c r="L33" s="74"/>
      <c r="M33" s="103" t="s">
        <v>213</v>
      </c>
    </row>
    <row r="34" spans="4:26" ht="15" customHeight="1">
      <c r="D34" s="846"/>
      <c r="E34" s="846"/>
      <c r="F34" s="846"/>
      <c r="G34" s="843" t="s">
        <v>88</v>
      </c>
      <c r="H34" s="834" t="s">
        <v>153</v>
      </c>
      <c r="I34" s="844" t="str">
        <f>IF(U34="","",INDEX(TERRITORY_MR_LIST,MATCH(U34,TERRITORY_LIST_ID,0)))</f>
        <v>Территория 11</v>
      </c>
      <c r="J34" s="845" t="s">
        <v>46</v>
      </c>
      <c r="K34" s="106"/>
      <c r="L34" s="97" t="s">
        <v>204</v>
      </c>
      <c r="M34" s="100" t="s">
        <v>234</v>
      </c>
      <c r="O34" s="102" t="s">
        <v>235</v>
      </c>
      <c r="P34" s="102" t="str">
        <f>$E$13</f>
        <v>Производство тепловой энергии. Некомбинированная выработка; Передача. Тепловая энергия; Сбыт. Тепловая энергия</v>
      </c>
      <c r="Q34" s="102" t="str">
        <f>IF($F$34="нет","без дифференциации",$I$34)</f>
        <v>Территория 11</v>
      </c>
      <c r="R34" s="102" t="str">
        <f>IF($J$34="нет","без дифференциации",$M$34)</f>
        <v>котельная с. Издешково</v>
      </c>
      <c r="U34" s="107" t="s">
        <v>154</v>
      </c>
      <c r="Y34" s="102" t="s">
        <v>212</v>
      </c>
      <c r="Z34" s="102">
        <v>1705000</v>
      </c>
    </row>
    <row r="35" spans="4:26" ht="15" customHeight="1">
      <c r="D35" s="846"/>
      <c r="E35" s="846"/>
      <c r="F35" s="846"/>
      <c r="G35" s="843"/>
      <c r="H35" s="834"/>
      <c r="I35" s="844"/>
      <c r="J35" s="845"/>
      <c r="K35" s="73"/>
      <c r="L35" s="74"/>
      <c r="M35" s="103" t="s">
        <v>213</v>
      </c>
    </row>
    <row r="36" spans="4:26" ht="15" customHeight="1">
      <c r="D36" s="846"/>
      <c r="E36" s="846"/>
      <c r="F36" s="846"/>
      <c r="G36" s="843" t="s">
        <v>88</v>
      </c>
      <c r="H36" s="834" t="s">
        <v>158</v>
      </c>
      <c r="I36" s="844" t="str">
        <f>IF(U36="","",INDEX(TERRITORY_MR_LIST,MATCH(U36,TERRITORY_LIST_ID,0)))</f>
        <v>Территория 12</v>
      </c>
      <c r="J36" s="845" t="s">
        <v>46</v>
      </c>
      <c r="K36" s="106"/>
      <c r="L36" s="97" t="s">
        <v>204</v>
      </c>
      <c r="M36" s="100" t="s">
        <v>236</v>
      </c>
      <c r="O36" s="102" t="s">
        <v>237</v>
      </c>
      <c r="P36" s="102" t="str">
        <f>$E$13</f>
        <v>Производство тепловой энергии. Некомбинированная выработка; Передача. Тепловая энергия; Сбыт. Тепловая энергия</v>
      </c>
      <c r="Q36" s="102" t="str">
        <f>IF($F$36="нет","без дифференциации",$I$36)</f>
        <v>Территория 12</v>
      </c>
      <c r="R36" s="102" t="str">
        <f>IF($J$36="нет","без дифференциации",$M$36)</f>
        <v>котельная БМК Михайловское</v>
      </c>
      <c r="U36" s="107" t="s">
        <v>159</v>
      </c>
      <c r="Y36" s="102" t="s">
        <v>212</v>
      </c>
      <c r="Z36" s="102">
        <v>1705000</v>
      </c>
    </row>
    <row r="37" spans="4:26" ht="15" customHeight="1">
      <c r="D37" s="846"/>
      <c r="E37" s="846"/>
      <c r="F37" s="846"/>
      <c r="G37" s="843"/>
      <c r="H37" s="834"/>
      <c r="I37" s="844"/>
      <c r="J37" s="845"/>
      <c r="K37" s="73"/>
      <c r="L37" s="74"/>
      <c r="M37" s="103" t="s">
        <v>213</v>
      </c>
    </row>
    <row r="38" spans="4:26" ht="15" customHeight="1">
      <c r="D38" s="846"/>
      <c r="E38" s="846"/>
      <c r="F38" s="846"/>
      <c r="G38" s="843" t="s">
        <v>88</v>
      </c>
      <c r="H38" s="834" t="s">
        <v>164</v>
      </c>
      <c r="I38" s="844" t="str">
        <f>IF(U38="","",INDEX(TERRITORY_MR_LIST,MATCH(U38,TERRITORY_LIST_ID,0)))</f>
        <v>Территория 13</v>
      </c>
      <c r="J38" s="845" t="s">
        <v>46</v>
      </c>
      <c r="K38" s="106"/>
      <c r="L38" s="97" t="s">
        <v>204</v>
      </c>
      <c r="M38" s="100" t="s">
        <v>238</v>
      </c>
      <c r="O38" s="102" t="s">
        <v>239</v>
      </c>
      <c r="P38" s="102" t="str">
        <f>$E$13</f>
        <v>Производство тепловой энергии. Некомбинированная выработка; Передача. Тепловая энергия; Сбыт. Тепловая энергия</v>
      </c>
      <c r="Q38" s="102" t="str">
        <f>IF($F$38="нет","без дифференциации",$I$38)</f>
        <v>Территория 13</v>
      </c>
      <c r="R38" s="102" t="str">
        <f>IF($J$38="нет","без дифференциации",$M$38)</f>
        <v>котельные пгт. Холм-Жирковское, ул. Кирова,ул. Советская</v>
      </c>
      <c r="U38" s="107" t="s">
        <v>165</v>
      </c>
      <c r="Y38" s="102" t="s">
        <v>212</v>
      </c>
      <c r="Z38" s="102">
        <v>1705000</v>
      </c>
    </row>
    <row r="39" spans="4:26" ht="15" customHeight="1">
      <c r="D39" s="846"/>
      <c r="E39" s="846"/>
      <c r="F39" s="846"/>
      <c r="G39" s="843"/>
      <c r="H39" s="834"/>
      <c r="I39" s="844"/>
      <c r="J39" s="845"/>
      <c r="K39" s="73"/>
      <c r="L39" s="74"/>
      <c r="M39" s="103" t="s">
        <v>213</v>
      </c>
    </row>
    <row r="40" spans="4:26" ht="15" customHeight="1">
      <c r="D40" s="846"/>
      <c r="E40" s="846"/>
      <c r="F40" s="846"/>
      <c r="G40" s="843" t="s">
        <v>88</v>
      </c>
      <c r="H40" s="834" t="s">
        <v>169</v>
      </c>
      <c r="I40" s="844" t="str">
        <f>IF(U40="","",INDEX(TERRITORY_MR_LIST,MATCH(U40,TERRITORY_LIST_ID,0)))</f>
        <v>Территория 14</v>
      </c>
      <c r="J40" s="845" t="s">
        <v>46</v>
      </c>
      <c r="K40" s="106"/>
      <c r="L40" s="97" t="s">
        <v>204</v>
      </c>
      <c r="M40" s="100" t="s">
        <v>240</v>
      </c>
      <c r="O40" s="102" t="s">
        <v>241</v>
      </c>
      <c r="P40" s="102" t="str">
        <f>$E$13</f>
        <v>Производство тепловой энергии. Некомбинированная выработка; Передача. Тепловая энергия; Сбыт. Тепловая энергия</v>
      </c>
      <c r="Q40" s="102" t="str">
        <f>IF($F$40="нет","без дифференциации",$I$40)</f>
        <v>Территория 14</v>
      </c>
      <c r="R40" s="102" t="str">
        <f>IF($J$40="нет","без дифференциации",$M$40)</f>
        <v>котельная ст. Игоревская</v>
      </c>
      <c r="U40" s="107" t="s">
        <v>170</v>
      </c>
      <c r="Y40" s="102" t="s">
        <v>212</v>
      </c>
      <c r="Z40" s="102">
        <v>1705000</v>
      </c>
    </row>
    <row r="41" spans="4:26" ht="15" customHeight="1">
      <c r="D41" s="846"/>
      <c r="E41" s="846"/>
      <c r="F41" s="846"/>
      <c r="G41" s="843"/>
      <c r="H41" s="834"/>
      <c r="I41" s="844"/>
      <c r="J41" s="845"/>
      <c r="K41" s="73"/>
      <c r="L41" s="74"/>
      <c r="M41" s="103" t="s">
        <v>213</v>
      </c>
    </row>
    <row r="42" spans="4:26" ht="15" customHeight="1">
      <c r="D42" s="846"/>
      <c r="E42" s="846"/>
      <c r="F42" s="846"/>
      <c r="G42" s="843" t="s">
        <v>88</v>
      </c>
      <c r="H42" s="834" t="s">
        <v>91</v>
      </c>
      <c r="I42" s="844" t="str">
        <f>IF(U42="","",INDEX(TERRITORY_MR_LIST,MATCH(U42,TERRITORY_LIST_ID,0)))</f>
        <v>Территория 15</v>
      </c>
      <c r="J42" s="845" t="s">
        <v>46</v>
      </c>
      <c r="K42" s="106"/>
      <c r="L42" s="97" t="s">
        <v>204</v>
      </c>
      <c r="M42" s="100" t="s">
        <v>242</v>
      </c>
      <c r="O42" s="102" t="s">
        <v>243</v>
      </c>
      <c r="P42" s="102" t="str">
        <f>$E$13</f>
        <v>Производство тепловой энергии. Некомбинированная выработка; Передача. Тепловая энергия; Сбыт. Тепловая энергия</v>
      </c>
      <c r="Q42" s="102" t="str">
        <f>IF($F$42="нет","без дифференциации",$I$42)</f>
        <v>Территория 15</v>
      </c>
      <c r="R42" s="102" t="str">
        <f>IF($J$42="нет","без дифференциации",$M$42)</f>
        <v>Ярцевский филиал</v>
      </c>
      <c r="U42" s="107" t="s">
        <v>174</v>
      </c>
      <c r="Y42" s="102" t="s">
        <v>212</v>
      </c>
      <c r="Z42" s="102">
        <v>1705000</v>
      </c>
    </row>
    <row r="43" spans="4:26" ht="15" customHeight="1">
      <c r="D43" s="846"/>
      <c r="E43" s="846"/>
      <c r="F43" s="846"/>
      <c r="G43" s="843"/>
      <c r="H43" s="834"/>
      <c r="I43" s="844"/>
      <c r="J43" s="845"/>
      <c r="K43" s="73"/>
      <c r="L43" s="74"/>
      <c r="M43" s="103" t="s">
        <v>213</v>
      </c>
    </row>
    <row r="44" spans="4:26" ht="15" customHeight="1">
      <c r="D44" s="846"/>
      <c r="E44" s="846"/>
      <c r="F44" s="846"/>
      <c r="G44" s="843" t="s">
        <v>88</v>
      </c>
      <c r="H44" s="834" t="s">
        <v>178</v>
      </c>
      <c r="I44" s="844" t="str">
        <f>IF(U44="","",INDEX(TERRITORY_MR_LIST,MATCH(U44,TERRITORY_LIST_ID,0)))</f>
        <v>Территория 16</v>
      </c>
      <c r="J44" s="845" t="s">
        <v>46</v>
      </c>
      <c r="K44" s="106"/>
      <c r="L44" s="97" t="s">
        <v>204</v>
      </c>
      <c r="M44" s="100" t="s">
        <v>244</v>
      </c>
      <c r="O44" s="102" t="s">
        <v>245</v>
      </c>
      <c r="P44" s="102" t="str">
        <f>$E$13</f>
        <v>Производство тепловой энергии. Некомбинированная выработка; Передача. Тепловая энергия; Сбыт. Тепловая энергия</v>
      </c>
      <c r="Q44" s="102" t="str">
        <f>IF($F$44="нет","без дифференциации",$I$44)</f>
        <v>Территория 16</v>
      </c>
      <c r="R44" s="102" t="str">
        <f>IF($J$44="нет","без дифференциации",$M$44)</f>
        <v>п. Красный</v>
      </c>
      <c r="U44" s="107" t="s">
        <v>179</v>
      </c>
      <c r="Y44" s="102" t="s">
        <v>212</v>
      </c>
      <c r="Z44" s="102">
        <v>1705000</v>
      </c>
    </row>
    <row r="45" spans="4:26" ht="15" customHeight="1">
      <c r="D45" s="846"/>
      <c r="E45" s="846"/>
      <c r="F45" s="846"/>
      <c r="G45" s="843"/>
      <c r="H45" s="834"/>
      <c r="I45" s="844"/>
      <c r="J45" s="845"/>
      <c r="K45" s="73"/>
      <c r="L45" s="74"/>
      <c r="M45" s="103" t="s">
        <v>213</v>
      </c>
    </row>
    <row r="46" spans="4:26" ht="15" customHeight="1">
      <c r="D46" s="846"/>
      <c r="E46" s="846"/>
      <c r="F46" s="846"/>
      <c r="G46" s="843" t="s">
        <v>88</v>
      </c>
      <c r="H46" s="834" t="s">
        <v>183</v>
      </c>
      <c r="I46" s="844" t="str">
        <f>IF(U46="","",INDEX(TERRITORY_MR_LIST,MATCH(U46,TERRITORY_LIST_ID,0)))</f>
        <v>Территория 17</v>
      </c>
      <c r="J46" s="845" t="s">
        <v>46</v>
      </c>
      <c r="K46" s="106"/>
      <c r="L46" s="97" t="s">
        <v>204</v>
      </c>
      <c r="M46" s="100" t="s">
        <v>246</v>
      </c>
      <c r="O46" s="102" t="s">
        <v>247</v>
      </c>
      <c r="P46" s="102" t="str">
        <f>$E$13</f>
        <v>Производство тепловой энергии. Некомбинированная выработка; Передача. Тепловая энергия; Сбыт. Тепловая энергия</v>
      </c>
      <c r="Q46" s="102" t="str">
        <f>IF($F$46="нет","без дифференциации",$I$46)</f>
        <v>Территория 17</v>
      </c>
      <c r="R46" s="102" t="str">
        <f>IF($J$46="нет","без дифференциации",$M$46)</f>
        <v>котельная д. Богородицкое</v>
      </c>
      <c r="U46" s="107" t="s">
        <v>184</v>
      </c>
      <c r="Y46" s="102" t="s">
        <v>212</v>
      </c>
      <c r="Z46" s="102">
        <v>1705000</v>
      </c>
    </row>
    <row r="47" spans="4:26" ht="15" customHeight="1">
      <c r="D47" s="846"/>
      <c r="E47" s="846"/>
      <c r="F47" s="846"/>
      <c r="G47" s="843"/>
      <c r="H47" s="834"/>
      <c r="I47" s="844"/>
      <c r="J47" s="845"/>
      <c r="K47" s="73"/>
      <c r="L47" s="74"/>
      <c r="M47" s="103" t="s">
        <v>213</v>
      </c>
    </row>
    <row r="48" spans="4:26" ht="15" customHeight="1">
      <c r="D48" s="846"/>
      <c r="E48" s="846"/>
      <c r="F48" s="846"/>
      <c r="G48" s="843" t="s">
        <v>88</v>
      </c>
      <c r="H48" s="834" t="s">
        <v>101</v>
      </c>
      <c r="I48" s="844" t="str">
        <f>IF(U48="","",INDEX(TERRITORY_MR_LIST,MATCH(U48,TERRITORY_LIST_ID,0)))</f>
        <v>Территория 18</v>
      </c>
      <c r="J48" s="845" t="s">
        <v>46</v>
      </c>
      <c r="K48" s="106"/>
      <c r="L48" s="97" t="s">
        <v>204</v>
      </c>
      <c r="M48" s="100" t="s">
        <v>248</v>
      </c>
      <c r="O48" s="102" t="s">
        <v>249</v>
      </c>
      <c r="P48" s="102" t="str">
        <f>$E$13</f>
        <v>Производство тепловой энергии. Некомбинированная выработка; Передача. Тепловая энергия; Сбыт. Тепловая энергия</v>
      </c>
      <c r="Q48" s="102" t="str">
        <f>IF($F$48="нет","без дифференциации",$I$48)</f>
        <v>Территория 18</v>
      </c>
      <c r="R48" s="102" t="str">
        <f>IF($J$48="нет","без дифференциации",$M$48)</f>
        <v>котельная д. Сметанино</v>
      </c>
      <c r="U48" s="107" t="s">
        <v>189</v>
      </c>
      <c r="Y48" s="102" t="s">
        <v>212</v>
      </c>
      <c r="Z48" s="102">
        <v>1705000</v>
      </c>
    </row>
    <row r="49" spans="1:26" ht="15" customHeight="1">
      <c r="D49" s="846"/>
      <c r="E49" s="846"/>
      <c r="F49" s="846"/>
      <c r="G49" s="843"/>
      <c r="H49" s="834"/>
      <c r="I49" s="844"/>
      <c r="J49" s="845"/>
      <c r="K49" s="73"/>
      <c r="L49" s="74"/>
      <c r="M49" s="103" t="s">
        <v>213</v>
      </c>
    </row>
    <row r="50" spans="1:26" ht="15" customHeight="1">
      <c r="D50" s="846"/>
      <c r="E50" s="846"/>
      <c r="F50" s="846"/>
      <c r="G50" s="843" t="s">
        <v>88</v>
      </c>
      <c r="H50" s="834" t="s">
        <v>193</v>
      </c>
      <c r="I50" s="844" t="str">
        <f>IF(U50="","",INDEX(TERRITORY_MR_LIST,MATCH(U50,TERRITORY_LIST_ID,0)))</f>
        <v>Территория 19</v>
      </c>
      <c r="J50" s="845" t="s">
        <v>46</v>
      </c>
      <c r="K50" s="106"/>
      <c r="L50" s="97" t="s">
        <v>204</v>
      </c>
      <c r="M50" s="100" t="s">
        <v>250</v>
      </c>
      <c r="O50" s="102" t="s">
        <v>251</v>
      </c>
      <c r="P50" s="102" t="str">
        <f>$E$13</f>
        <v>Производство тепловой энергии. Некомбинированная выработка; Передача. Тепловая энергия; Сбыт. Тепловая энергия</v>
      </c>
      <c r="Q50" s="102" t="str">
        <f>IF($F$50="нет","без дифференциации",$I$50)</f>
        <v>Территория 19</v>
      </c>
      <c r="R50" s="102" t="str">
        <f>IF($J$50="нет","без дифференциации",$M$50)</f>
        <v>котельная с. Талашкино</v>
      </c>
      <c r="U50" s="107" t="s">
        <v>194</v>
      </c>
      <c r="Y50" s="102" t="s">
        <v>212</v>
      </c>
      <c r="Z50" s="102">
        <v>1705000</v>
      </c>
    </row>
    <row r="51" spans="1:26" ht="15" customHeight="1">
      <c r="D51" s="846"/>
      <c r="E51" s="846"/>
      <c r="F51" s="846"/>
      <c r="G51" s="843"/>
      <c r="H51" s="834"/>
      <c r="I51" s="844"/>
      <c r="J51" s="845"/>
      <c r="K51" s="73"/>
      <c r="L51" s="74"/>
      <c r="M51" s="103" t="s">
        <v>213</v>
      </c>
    </row>
    <row r="52" spans="1:26" ht="15" customHeight="1">
      <c r="D52" s="867"/>
      <c r="E52" s="870"/>
      <c r="F52" s="845"/>
      <c r="G52" s="109"/>
      <c r="H52" s="110"/>
      <c r="I52" s="75" t="s">
        <v>252</v>
      </c>
      <c r="J52" s="74"/>
      <c r="K52" s="74"/>
      <c r="L52" s="74"/>
      <c r="M52" s="111"/>
      <c r="N52" s="90"/>
    </row>
    <row r="53" spans="1:26" ht="15" customHeight="1">
      <c r="A53" s="112"/>
      <c r="D53" s="73"/>
      <c r="E53" s="113" t="s">
        <v>253</v>
      </c>
      <c r="F53" s="74"/>
      <c r="G53" s="74"/>
      <c r="H53" s="74"/>
      <c r="I53" s="74"/>
      <c r="J53" s="74"/>
      <c r="K53" s="74" t="s">
        <v>5</v>
      </c>
      <c r="L53" s="74"/>
      <c r="M53" s="111"/>
      <c r="N53" s="90"/>
    </row>
  </sheetData>
  <sheetProtection algorithmName="SHA-512" hashValue="/bCq9/wFqeEdDi/wB3r+Da87fkDkvzCehljTyqsLzJXbGrChfQJOp258wP2nYYlG/lKbLoBoSHLo0W7AsfY1Vg==" saltValue="pKbnP6LajpUa8BfR8q2eiw==" spinCount="100000" formatColumns="0" formatRows="0" insertRows="0" deleteColumns="0" deleteRows="0" sort="0" autoFilter="0"/>
  <mergeCells count="91">
    <mergeCell ref="I13:I14"/>
    <mergeCell ref="J13:J14"/>
    <mergeCell ref="D13:D52"/>
    <mergeCell ref="E13:E52"/>
    <mergeCell ref="F13:F52"/>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3"/>
    <mergeCell ref="H31:H33"/>
    <mergeCell ref="I31:I33"/>
    <mergeCell ref="J31: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 ref="G44:G45"/>
    <mergeCell ref="H44:H45"/>
    <mergeCell ref="I44:I45"/>
    <mergeCell ref="J44:J45"/>
    <mergeCell ref="G46:G47"/>
    <mergeCell ref="H46:H47"/>
    <mergeCell ref="I46:I47"/>
    <mergeCell ref="J46:J47"/>
    <mergeCell ref="G48:G49"/>
    <mergeCell ref="H48:H49"/>
    <mergeCell ref="I48:I49"/>
    <mergeCell ref="J48:J49"/>
    <mergeCell ref="G50:G51"/>
    <mergeCell ref="H50:H51"/>
    <mergeCell ref="I50:I51"/>
    <mergeCell ref="J50:J51"/>
  </mergeCells>
  <dataValidations count="3">
    <dataValidation type="textLength" operator="lessThan" allowBlank="1" showInputMessage="1" showErrorMessage="1" error="Допускается ввод не более 900 символов!" sqref="M13 M50 M48 M46 M44 M42 M40 M38 M36 M34 M31 M29 M27 M25 M23 M21 M19 M17 M15">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5"/>
  <sheetViews>
    <sheetView showGridLines="0" topLeftCell="C4" zoomScale="90" workbookViewId="0"/>
  </sheetViews>
  <sheetFormatPr defaultColWidth="9.140625" defaultRowHeight="11.25" customHeight="1"/>
  <cols>
    <col min="1" max="2" width="3.7109375" hidden="1" customWidth="1"/>
    <col min="3" max="3" width="3.7109375" customWidth="1"/>
    <col min="4" max="4" width="6.140625" customWidth="1"/>
    <col min="5" max="5" width="43.140625" customWidth="1"/>
    <col min="6" max="6" width="15" customWidth="1"/>
    <col min="7" max="7" width="43.140625" customWidth="1"/>
    <col min="8" max="8" width="3.7109375" customWidth="1"/>
    <col min="9" max="9" width="5.42578125" customWidth="1"/>
    <col min="10" max="10" width="47.85546875" customWidth="1"/>
    <col min="11" max="12" width="3.7109375" customWidth="1"/>
    <col min="13" max="13" width="5.7109375" customWidth="1"/>
    <col min="14" max="14" width="28.140625" customWidth="1"/>
    <col min="15" max="16" width="3.7109375" customWidth="1"/>
    <col min="17" max="17" width="5.7109375" customWidth="1"/>
    <col min="18" max="18" width="34.42578125" customWidth="1"/>
    <col min="19" max="20" width="3.7109375" customWidth="1"/>
    <col min="21" max="21" width="5.7109375" customWidth="1"/>
    <col min="22" max="22" width="34.42578125" customWidth="1"/>
    <col min="23" max="23" width="30.7109375" customWidth="1"/>
    <col min="24" max="24" width="3.7109375" customWidth="1"/>
    <col min="25" max="28" width="9.85546875" hidden="1" customWidth="1"/>
    <col min="29" max="29" width="27" hidden="1" customWidth="1"/>
    <col min="30" max="30" width="10.5703125" hidden="1" customWidth="1"/>
    <col min="31" max="31" width="10.7109375" hidden="1" customWidth="1"/>
    <col min="32" max="32" width="10" hidden="1" customWidth="1"/>
    <col min="33" max="33" width="12.85546875" hidden="1" customWidth="1"/>
    <col min="34" max="34" width="24.42578125" hidden="1" customWidth="1"/>
    <col min="35" max="35" width="15.85546875" hidden="1" customWidth="1"/>
    <col min="36" max="36" width="19.42578125" hidden="1" customWidth="1"/>
    <col min="37" max="37" width="11" hidden="1" customWidth="1"/>
    <col min="38" max="38" width="23.5703125" hidden="1" customWidth="1"/>
    <col min="39" max="39" width="23.85546875" hidden="1" customWidth="1"/>
    <col min="40" max="40" width="25.28515625" hidden="1" customWidth="1"/>
    <col min="41" max="41" width="16.85546875" hidden="1" customWidth="1"/>
    <col min="42" max="42" width="29.5703125" hidden="1" customWidth="1"/>
    <col min="43" max="43" width="29.85546875" hidden="1" customWidth="1"/>
  </cols>
  <sheetData>
    <row r="1" spans="4:43" ht="11.25" hidden="1" customHeight="1"/>
    <row r="2" spans="4:43" ht="11.25" hidden="1" customHeight="1"/>
    <row r="3" spans="4:43" ht="11.25" hidden="1" customHeight="1"/>
    <row r="4" spans="4:43" ht="3" customHeight="1"/>
    <row r="5" spans="4:43" ht="29.25" customHeight="1">
      <c r="D5" s="8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899"/>
      <c r="F5" s="899"/>
      <c r="G5" s="899"/>
      <c r="H5" s="899"/>
      <c r="I5" s="899"/>
      <c r="J5" s="900"/>
    </row>
    <row r="6" spans="4:43" ht="15" customHeight="1">
      <c r="D6" s="904" t="str">
        <f>IF(org=0,"Не определено",org)</f>
        <v>ООО "Смоленскрегионтеплоэнерго"</v>
      </c>
      <c r="E6" s="904"/>
      <c r="F6" s="904"/>
      <c r="G6" s="904"/>
      <c r="H6" s="904"/>
      <c r="I6" s="904"/>
      <c r="J6" s="904"/>
    </row>
    <row r="7" spans="4:43" ht="11.25" customHeight="1">
      <c r="D7" s="901"/>
      <c r="E7" s="902"/>
      <c r="F7" s="902"/>
      <c r="G7" s="902"/>
      <c r="H7" s="902"/>
      <c r="I7" s="902"/>
      <c r="J7" s="903"/>
    </row>
    <row r="8" spans="4:43" ht="0.75" customHeight="1"/>
    <row r="9" spans="4:43" ht="27" customHeight="1">
      <c r="D9" s="858" t="s">
        <v>71</v>
      </c>
      <c r="E9" s="835" t="s">
        <v>254</v>
      </c>
      <c r="F9" s="834"/>
      <c r="G9" s="858" t="s">
        <v>200</v>
      </c>
      <c r="H9" s="858" t="s">
        <v>71</v>
      </c>
      <c r="I9" s="858"/>
      <c r="J9" s="858" t="s">
        <v>255</v>
      </c>
      <c r="K9" s="905" t="s">
        <v>256</v>
      </c>
      <c r="L9" s="905"/>
      <c r="M9" s="905"/>
      <c r="N9" s="905"/>
      <c r="O9" s="905" t="s">
        <v>257</v>
      </c>
      <c r="P9" s="905"/>
      <c r="Q9" s="905"/>
      <c r="R9" s="905"/>
      <c r="S9" s="905" t="s">
        <v>258</v>
      </c>
      <c r="T9" s="905"/>
      <c r="U9" s="905"/>
      <c r="V9" s="905"/>
      <c r="W9" s="858" t="s">
        <v>259</v>
      </c>
    </row>
    <row r="10" spans="4:43" ht="30" customHeight="1">
      <c r="D10" s="858"/>
      <c r="E10" s="64" t="s">
        <v>72</v>
      </c>
      <c r="F10" s="64" t="s">
        <v>260</v>
      </c>
      <c r="G10" s="858"/>
      <c r="H10" s="858"/>
      <c r="I10" s="858"/>
      <c r="J10" s="858"/>
      <c r="K10" s="64" t="s">
        <v>203</v>
      </c>
      <c r="L10" s="858" t="s">
        <v>71</v>
      </c>
      <c r="M10" s="858"/>
      <c r="N10" s="64" t="s">
        <v>261</v>
      </c>
      <c r="O10" s="64" t="s">
        <v>203</v>
      </c>
      <c r="P10" s="858" t="s">
        <v>71</v>
      </c>
      <c r="Q10" s="858"/>
      <c r="R10" s="64" t="s">
        <v>261</v>
      </c>
      <c r="S10" s="64" t="s">
        <v>203</v>
      </c>
      <c r="T10" s="858" t="s">
        <v>71</v>
      </c>
      <c r="U10" s="858"/>
      <c r="V10" s="64" t="s">
        <v>72</v>
      </c>
      <c r="W10" s="858"/>
      <c r="Z10" s="101" t="s">
        <v>262</v>
      </c>
      <c r="AA10" s="101" t="s">
        <v>263</v>
      </c>
      <c r="AB10" s="101" t="s">
        <v>264</v>
      </c>
      <c r="AC10" s="101" t="s">
        <v>265</v>
      </c>
      <c r="AD10" s="101" t="s">
        <v>266</v>
      </c>
      <c r="AE10" s="101" t="s">
        <v>267</v>
      </c>
      <c r="AF10" s="101" t="s">
        <v>268</v>
      </c>
      <c r="AG10" s="101" t="s">
        <v>269</v>
      </c>
      <c r="AH10" s="101" t="s">
        <v>270</v>
      </c>
      <c r="AI10" s="101" t="s">
        <v>271</v>
      </c>
      <c r="AJ10" s="101" t="s">
        <v>272</v>
      </c>
      <c r="AK10" s="101" t="s">
        <v>273</v>
      </c>
      <c r="AL10" s="101" t="s">
        <v>274</v>
      </c>
      <c r="AM10" s="101" t="s">
        <v>275</v>
      </c>
      <c r="AN10" s="101" t="s">
        <v>276</v>
      </c>
      <c r="AO10" s="101" t="s">
        <v>277</v>
      </c>
      <c r="AP10" s="101" t="s">
        <v>278</v>
      </c>
      <c r="AQ10" s="101" t="s">
        <v>279</v>
      </c>
    </row>
    <row r="11" spans="4:43" ht="12" hidden="1" customHeight="1">
      <c r="D11" s="115" t="s">
        <v>204</v>
      </c>
      <c r="E11" s="115" t="s">
        <v>87</v>
      </c>
      <c r="F11" s="115"/>
      <c r="G11" s="115" t="s">
        <v>73</v>
      </c>
      <c r="H11" s="897" t="s">
        <v>117</v>
      </c>
      <c r="I11" s="897"/>
      <c r="J11" s="115" t="s">
        <v>75</v>
      </c>
      <c r="K11" s="115" t="s">
        <v>76</v>
      </c>
      <c r="L11" s="897" t="s">
        <v>82</v>
      </c>
      <c r="M11" s="897"/>
      <c r="N11" s="115" t="s">
        <v>134</v>
      </c>
      <c r="O11" s="115" t="s">
        <v>148</v>
      </c>
      <c r="P11" s="897" t="s">
        <v>153</v>
      </c>
      <c r="Q11" s="897"/>
      <c r="R11" s="115" t="s">
        <v>158</v>
      </c>
      <c r="S11" s="115" t="s">
        <v>153</v>
      </c>
      <c r="T11" s="897" t="s">
        <v>158</v>
      </c>
      <c r="U11" s="897"/>
      <c r="V11" s="115" t="s">
        <v>164</v>
      </c>
      <c r="W11" s="115" t="s">
        <v>169</v>
      </c>
    </row>
    <row r="12" spans="4:43" ht="14.25" hidden="1" customHeight="1">
      <c r="D12" s="79">
        <v>0</v>
      </c>
      <c r="E12" s="64"/>
      <c r="F12" s="64"/>
      <c r="G12" s="64"/>
      <c r="H12" s="116"/>
      <c r="I12" s="116"/>
      <c r="J12" s="97"/>
      <c r="K12" s="97"/>
      <c r="L12" s="97"/>
      <c r="M12" s="97"/>
      <c r="N12" s="117"/>
      <c r="O12" s="97"/>
      <c r="P12" s="97"/>
      <c r="Q12" s="97"/>
      <c r="R12" s="118"/>
      <c r="S12" s="97"/>
      <c r="T12" s="97"/>
      <c r="U12" s="97"/>
      <c r="V12" s="118"/>
      <c r="W12" s="97"/>
    </row>
    <row r="13" spans="4:43" ht="17.25" hidden="1" customHeight="1">
      <c r="D13" s="883">
        <v>1</v>
      </c>
      <c r="E13" s="876" t="s">
        <v>280</v>
      </c>
      <c r="F13" s="884" t="s">
        <v>39</v>
      </c>
      <c r="G13" s="876"/>
      <c r="H13" s="878"/>
      <c r="I13" s="880"/>
      <c r="J13" s="881"/>
      <c r="K13" s="875"/>
      <c r="L13" s="875"/>
      <c r="M13" s="875"/>
      <c r="N13" s="882"/>
      <c r="O13" s="875"/>
      <c r="P13" s="875"/>
      <c r="Q13" s="875"/>
      <c r="R13" s="874"/>
      <c r="S13" s="875"/>
      <c r="T13" s="121"/>
      <c r="U13" s="121"/>
      <c r="V13" s="122"/>
      <c r="W13" s="123"/>
      <c r="AC13" s="124" t="s">
        <v>281</v>
      </c>
      <c r="AD13" s="124" t="s">
        <v>282</v>
      </c>
      <c r="AE13" s="124" t="s">
        <v>283</v>
      </c>
      <c r="AF13" s="124" t="s">
        <v>284</v>
      </c>
      <c r="AG13" s="124" t="s">
        <v>285</v>
      </c>
      <c r="AH13" s="12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4" t="str">
        <f>IF($G$13=0,"",$G$13)</f>
        <v/>
      </c>
      <c r="AJ13" s="124" t="str">
        <f>IF($J$13=0,"",$J$13)</f>
        <v/>
      </c>
      <c r="AK13" s="124" t="str">
        <f>IF($K$13="нет","без дифференциации",IF($N$13=0,"",$N$13))</f>
        <v/>
      </c>
      <c r="AL13" s="124" t="str">
        <f>IF($O$13="нет","без дифференциации",IF($R$13=0,"",$R$13))</f>
        <v/>
      </c>
      <c r="AM13" s="124" t="str">
        <f>IF($S$13="нет","без дифференциации",IF($V$13=0,"",$V$13))</f>
        <v/>
      </c>
      <c r="AN13" s="124">
        <f>$I$13</f>
        <v>0</v>
      </c>
      <c r="AO13" s="124" t="str">
        <f>$I$13&amp;"."&amp;$M$13</f>
        <v>.</v>
      </c>
      <c r="AP13" s="124" t="str">
        <f>$I$13&amp;"."&amp;$M$13&amp;"."&amp;$Q$13</f>
        <v>..</v>
      </c>
      <c r="AQ13" s="124" t="str">
        <f>$I$13&amp;"."&amp;$M$13&amp;"."&amp;$Q$13&amp;"."&amp;$U$13</f>
        <v>...</v>
      </c>
    </row>
    <row r="14" spans="4:43" ht="17.25" hidden="1" customHeight="1">
      <c r="D14" s="883"/>
      <c r="E14" s="876"/>
      <c r="F14" s="885"/>
      <c r="G14" s="876"/>
      <c r="H14" s="879"/>
      <c r="I14" s="833"/>
      <c r="J14" s="833"/>
      <c r="K14" s="833"/>
      <c r="L14" s="833"/>
      <c r="M14" s="833"/>
      <c r="N14" s="833"/>
      <c r="O14" s="833"/>
      <c r="P14" s="833"/>
      <c r="Q14" s="833"/>
      <c r="R14" s="833"/>
      <c r="S14" s="833"/>
      <c r="W14" s="126"/>
    </row>
    <row r="15" spans="4:43" ht="17.25" hidden="1" customHeight="1">
      <c r="D15" s="883"/>
      <c r="E15" s="876"/>
      <c r="F15" s="885"/>
      <c r="G15" s="876"/>
      <c r="H15" s="879"/>
      <c r="I15" s="833"/>
      <c r="J15" s="833"/>
      <c r="K15" s="833"/>
      <c r="L15" s="833"/>
      <c r="M15" s="833"/>
      <c r="N15" s="833"/>
      <c r="O15" s="833"/>
      <c r="W15" s="126"/>
    </row>
    <row r="16" spans="4:43" ht="17.25" hidden="1" customHeight="1">
      <c r="D16" s="883"/>
      <c r="E16" s="876"/>
      <c r="F16" s="885"/>
      <c r="G16" s="876"/>
      <c r="H16" s="879"/>
      <c r="I16" s="833"/>
      <c r="J16" s="833"/>
      <c r="K16" s="833"/>
      <c r="W16" s="126"/>
    </row>
    <row r="17" spans="4:43" ht="17.25" hidden="1" customHeight="1">
      <c r="D17" s="846"/>
      <c r="E17" s="877"/>
      <c r="F17" s="886"/>
      <c r="G17" s="877"/>
      <c r="H17" s="127"/>
      <c r="I17" s="128"/>
      <c r="J17" s="128"/>
      <c r="K17" s="128"/>
      <c r="L17" s="128"/>
      <c r="M17" s="128"/>
      <c r="N17" s="128"/>
      <c r="O17" s="128"/>
      <c r="P17" s="128"/>
      <c r="Q17" s="128"/>
      <c r="R17" s="128"/>
      <c r="S17" s="129"/>
      <c r="T17" s="129"/>
      <c r="U17" s="129"/>
      <c r="V17" s="129"/>
      <c r="W17" s="130"/>
    </row>
    <row r="18" spans="4:43" ht="17.25" hidden="1" customHeight="1">
      <c r="D18" s="883">
        <v>2</v>
      </c>
      <c r="E18" s="895"/>
      <c r="F18" s="884" t="s">
        <v>39</v>
      </c>
      <c r="G18" s="876"/>
      <c r="H18" s="878"/>
      <c r="I18" s="880"/>
      <c r="J18" s="881"/>
      <c r="K18" s="875"/>
      <c r="L18" s="875"/>
      <c r="M18" s="875"/>
      <c r="N18" s="882"/>
      <c r="O18" s="875"/>
      <c r="P18" s="875"/>
      <c r="Q18" s="875"/>
      <c r="R18" s="874"/>
      <c r="S18" s="875"/>
      <c r="T18" s="121"/>
      <c r="U18" s="121"/>
      <c r="V18" s="122"/>
      <c r="W18" s="123"/>
      <c r="AC18" s="124" t="s">
        <v>286</v>
      </c>
      <c r="AD18" s="124" t="s">
        <v>287</v>
      </c>
      <c r="AE18" s="124" t="s">
        <v>288</v>
      </c>
      <c r="AF18" s="124" t="s">
        <v>289</v>
      </c>
      <c r="AG18" s="124" t="s">
        <v>290</v>
      </c>
      <c r="AH18" s="124" t="str">
        <f>IF($E$18=0,"",$E$18)</f>
        <v/>
      </c>
      <c r="AI18" s="124" t="str">
        <f>IF($G$18=0,"",$G$18)</f>
        <v/>
      </c>
      <c r="AJ18" s="124" t="str">
        <f>IF($J$18=0,"",$J$18)</f>
        <v/>
      </c>
      <c r="AK18" s="124" t="str">
        <f>IF($K$18="нет","без дифференциации",IF($N$18=0,"",$N$18))</f>
        <v/>
      </c>
      <c r="AL18" s="124" t="str">
        <f>IF($O$18="нет","без дифференциации",IF($R$18=0,"",$R$18))</f>
        <v/>
      </c>
      <c r="AM18" s="124" t="str">
        <f>IF($S$18="нет","без дифференциации",IF($V$18=0,"",$V$18))</f>
        <v/>
      </c>
      <c r="AN18" s="131">
        <f>$I$18</f>
        <v>0</v>
      </c>
      <c r="AO18" s="124" t="str">
        <f>$I$18&amp;"."&amp;$M$18</f>
        <v>.</v>
      </c>
      <c r="AP18" s="101" t="str">
        <f>$I$18&amp;"."&amp;$M$18&amp;"."&amp;$Q$18</f>
        <v>..</v>
      </c>
      <c r="AQ18" s="101" t="str">
        <f>$I$18&amp;"."&amp;$M$18&amp;"."&amp;$Q$18&amp;"."&amp;$U$18</f>
        <v>...</v>
      </c>
    </row>
    <row r="19" spans="4:43" ht="17.25" hidden="1" customHeight="1">
      <c r="D19" s="883"/>
      <c r="E19" s="895"/>
      <c r="F19" s="885"/>
      <c r="G19" s="876"/>
      <c r="H19" s="879"/>
      <c r="I19" s="833"/>
      <c r="J19" s="833"/>
      <c r="K19" s="833"/>
      <c r="L19" s="833"/>
      <c r="M19" s="833"/>
      <c r="N19" s="833"/>
      <c r="O19" s="833"/>
      <c r="P19" s="833"/>
      <c r="Q19" s="833"/>
      <c r="R19" s="833"/>
      <c r="S19" s="833"/>
      <c r="W19" s="126"/>
    </row>
    <row r="20" spans="4:43" ht="17.25" hidden="1" customHeight="1">
      <c r="D20" s="846"/>
      <c r="E20" s="896"/>
      <c r="F20" s="885"/>
      <c r="G20" s="877"/>
      <c r="H20" s="879"/>
      <c r="I20" s="833"/>
      <c r="J20" s="833"/>
      <c r="K20" s="833"/>
      <c r="L20" s="833"/>
      <c r="M20" s="833"/>
      <c r="N20" s="833"/>
      <c r="O20" s="833"/>
      <c r="W20" s="126"/>
    </row>
    <row r="21" spans="4:43" ht="17.25" hidden="1" customHeight="1">
      <c r="D21" s="846"/>
      <c r="E21" s="896"/>
      <c r="F21" s="885"/>
      <c r="G21" s="877"/>
      <c r="H21" s="879"/>
      <c r="I21" s="833"/>
      <c r="J21" s="833"/>
      <c r="K21" s="833"/>
      <c r="W21" s="126"/>
    </row>
    <row r="22" spans="4:43" ht="17.25" hidden="1" customHeight="1">
      <c r="D22" s="846"/>
      <c r="E22" s="896"/>
      <c r="F22" s="886"/>
      <c r="G22" s="877"/>
      <c r="H22" s="127"/>
      <c r="I22" s="128"/>
      <c r="J22" s="128"/>
      <c r="K22" s="128"/>
      <c r="L22" s="128"/>
      <c r="M22" s="128"/>
      <c r="N22" s="128"/>
      <c r="O22" s="128"/>
      <c r="P22" s="128"/>
      <c r="Q22" s="128"/>
      <c r="R22" s="128"/>
      <c r="S22" s="129"/>
      <c r="T22" s="129"/>
      <c r="U22" s="129"/>
      <c r="V22" s="129"/>
      <c r="W22" s="130"/>
    </row>
    <row r="23" spans="4:43" ht="17.25" hidden="1" customHeight="1">
      <c r="D23" s="883">
        <v>2</v>
      </c>
      <c r="E23" s="876" t="s">
        <v>291</v>
      </c>
      <c r="F23" s="884" t="s">
        <v>39</v>
      </c>
      <c r="G23" s="876"/>
      <c r="H23" s="878"/>
      <c r="I23" s="880"/>
      <c r="J23" s="881"/>
      <c r="K23" s="875"/>
      <c r="L23" s="875"/>
      <c r="M23" s="875"/>
      <c r="N23" s="882"/>
      <c r="O23" s="875"/>
      <c r="P23" s="875"/>
      <c r="Q23" s="875"/>
      <c r="R23" s="874"/>
      <c r="S23" s="875"/>
      <c r="T23" s="121"/>
      <c r="U23" s="121"/>
      <c r="V23" s="122"/>
      <c r="W23" s="123"/>
      <c r="AC23" s="124" t="s">
        <v>286</v>
      </c>
      <c r="AD23" s="124" t="s">
        <v>287</v>
      </c>
      <c r="AE23" s="124" t="s">
        <v>288</v>
      </c>
      <c r="AF23" s="124" t="s">
        <v>289</v>
      </c>
      <c r="AG23" s="124" t="s">
        <v>290</v>
      </c>
      <c r="AH23" s="124" t="str">
        <f>IF($E$23=0,"",$E$23)</f>
        <v>Тарифы на тепловую энергию (мощность), поставляемую теплоснабжающими организациями потребителям, другим теплоснабжающим организациям</v>
      </c>
      <c r="AI23" s="124" t="str">
        <f>IF($G$23=0,"",$G$23)</f>
        <v/>
      </c>
      <c r="AJ23" s="124" t="str">
        <f>IF($J$23=0,"",$J$23)</f>
        <v/>
      </c>
      <c r="AK23" s="124" t="str">
        <f>IF($K$23="нет","без дифференциации",IF($N$23=0,"",$N$23))</f>
        <v/>
      </c>
      <c r="AL23" s="124" t="str">
        <f>IF($O$23="нет","без дифференциации",IF($R$23=0,"",$R$23))</f>
        <v/>
      </c>
      <c r="AM23" s="124" t="str">
        <f>IF($S$23="нет","без дифференциации",IF($V$23=0,"",$V$23))</f>
        <v/>
      </c>
      <c r="AN23" s="131">
        <f>$I$23</f>
        <v>0</v>
      </c>
      <c r="AO23" s="124" t="str">
        <f>$I$23&amp;"."&amp;$M$23</f>
        <v>.</v>
      </c>
      <c r="AP23" s="101" t="str">
        <f>$I$23&amp;"."&amp;$M$23&amp;"."&amp;$Q$23</f>
        <v>..</v>
      </c>
      <c r="AQ23" s="101" t="str">
        <f>$I$23&amp;"."&amp;$M$23&amp;"."&amp;$Q$23&amp;"."&amp;$U$23</f>
        <v>...</v>
      </c>
    </row>
    <row r="24" spans="4:43" ht="17.25" hidden="1" customHeight="1">
      <c r="D24" s="883"/>
      <c r="E24" s="876"/>
      <c r="F24" s="885"/>
      <c r="G24" s="876"/>
      <c r="H24" s="879"/>
      <c r="I24" s="833"/>
      <c r="J24" s="833"/>
      <c r="K24" s="833"/>
      <c r="L24" s="833"/>
      <c r="M24" s="833"/>
      <c r="N24" s="833"/>
      <c r="O24" s="833"/>
      <c r="P24" s="833"/>
      <c r="Q24" s="833"/>
      <c r="R24" s="833"/>
      <c r="S24" s="833"/>
      <c r="W24" s="126"/>
    </row>
    <row r="25" spans="4:43" ht="17.25" hidden="1" customHeight="1">
      <c r="D25" s="846"/>
      <c r="E25" s="877"/>
      <c r="F25" s="885"/>
      <c r="G25" s="877"/>
      <c r="H25" s="879"/>
      <c r="I25" s="833"/>
      <c r="J25" s="833"/>
      <c r="K25" s="833"/>
      <c r="L25" s="833"/>
      <c r="M25" s="833"/>
      <c r="N25" s="833"/>
      <c r="O25" s="833"/>
      <c r="W25" s="126"/>
    </row>
    <row r="26" spans="4:43" ht="17.25" hidden="1" customHeight="1">
      <c r="D26" s="846"/>
      <c r="E26" s="877"/>
      <c r="F26" s="885"/>
      <c r="G26" s="877"/>
      <c r="H26" s="879"/>
      <c r="I26" s="833"/>
      <c r="J26" s="833"/>
      <c r="K26" s="833"/>
      <c r="W26" s="126"/>
    </row>
    <row r="27" spans="4:43" ht="17.25" hidden="1" customHeight="1">
      <c r="D27" s="846"/>
      <c r="E27" s="877"/>
      <c r="F27" s="886"/>
      <c r="G27" s="877"/>
      <c r="H27" s="127"/>
      <c r="I27" s="128"/>
      <c r="J27" s="128"/>
      <c r="K27" s="128"/>
      <c r="L27" s="128"/>
      <c r="M27" s="128"/>
      <c r="N27" s="128"/>
      <c r="O27" s="128"/>
      <c r="P27" s="128"/>
      <c r="Q27" s="128"/>
      <c r="R27" s="128"/>
      <c r="S27" s="129"/>
      <c r="T27" s="129"/>
      <c r="U27" s="129"/>
      <c r="V27" s="129"/>
      <c r="W27" s="130"/>
    </row>
    <row r="28" spans="4:43" ht="17.25" hidden="1" customHeight="1">
      <c r="D28" s="883">
        <v>3</v>
      </c>
      <c r="E28" s="876" t="s">
        <v>292</v>
      </c>
      <c r="F28" s="884" t="s">
        <v>39</v>
      </c>
      <c r="G28" s="876"/>
      <c r="H28" s="878"/>
      <c r="I28" s="880"/>
      <c r="J28" s="881"/>
      <c r="K28" s="875"/>
      <c r="L28" s="875"/>
      <c r="M28" s="875"/>
      <c r="N28" s="882"/>
      <c r="O28" s="875"/>
      <c r="P28" s="875"/>
      <c r="Q28" s="875"/>
      <c r="R28" s="874"/>
      <c r="S28" s="875"/>
      <c r="T28" s="121"/>
      <c r="U28" s="121"/>
      <c r="V28" s="122"/>
      <c r="W28" s="123"/>
      <c r="AC28" s="124" t="s">
        <v>293</v>
      </c>
      <c r="AD28" s="124" t="s">
        <v>294</v>
      </c>
      <c r="AE28" s="124" t="s">
        <v>295</v>
      </c>
      <c r="AF28" s="124" t="s">
        <v>296</v>
      </c>
      <c r="AG28" s="124" t="s">
        <v>297</v>
      </c>
      <c r="AH28" s="124" t="str">
        <f>IF($E$28=0,"",$E$28)</f>
        <v>Тарифы на теплоноситель, поставляемый теплоснабжающими организациями потребителям, другим теплоснабжающим организациям</v>
      </c>
      <c r="AI28" s="124" t="str">
        <f>IF($G$28=0,"",$G$28)</f>
        <v/>
      </c>
      <c r="AJ28" s="124" t="str">
        <f>IF($J$28=0,"",$J$28)</f>
        <v/>
      </c>
      <c r="AK28" s="124" t="str">
        <f>IF($K$28="нет","без дифференциации",IF($N$28=0,"",$N$28))</f>
        <v/>
      </c>
      <c r="AL28" s="124" t="str">
        <f>IF($O$28="нет","без дифференциации",IF($R$28=0,"",$R$28))</f>
        <v/>
      </c>
      <c r="AM28" s="124" t="str">
        <f>IF($S$28="нет","без дифференциации",IF($V$28=0,"",$V$28))</f>
        <v/>
      </c>
      <c r="AN28" s="131">
        <f>$I$28</f>
        <v>0</v>
      </c>
      <c r="AO28" s="124" t="str">
        <f>$I$28&amp;"."&amp;$M$28</f>
        <v>.</v>
      </c>
      <c r="AP28" s="101" t="str">
        <f>$I$28&amp;"."&amp;$M$28&amp;"."&amp;$Q$28</f>
        <v>..</v>
      </c>
      <c r="AQ28" s="101" t="str">
        <f>$I$28&amp;"."&amp;$M$28&amp;"."&amp;$Q$28&amp;"."&amp;$U$28</f>
        <v>...</v>
      </c>
    </row>
    <row r="29" spans="4:43" ht="17.25" hidden="1" customHeight="1">
      <c r="D29" s="883"/>
      <c r="E29" s="876"/>
      <c r="F29" s="885"/>
      <c r="G29" s="876"/>
      <c r="H29" s="879"/>
      <c r="I29" s="833"/>
      <c r="J29" s="833"/>
      <c r="K29" s="833"/>
      <c r="L29" s="833"/>
      <c r="M29" s="833"/>
      <c r="N29" s="833"/>
      <c r="O29" s="833"/>
      <c r="P29" s="833"/>
      <c r="Q29" s="833"/>
      <c r="R29" s="833"/>
      <c r="S29" s="833"/>
      <c r="W29" s="126"/>
    </row>
    <row r="30" spans="4:43" ht="17.25" hidden="1" customHeight="1">
      <c r="D30" s="846"/>
      <c r="E30" s="877"/>
      <c r="F30" s="885"/>
      <c r="G30" s="877"/>
      <c r="H30" s="879"/>
      <c r="I30" s="833"/>
      <c r="J30" s="833"/>
      <c r="K30" s="833"/>
      <c r="L30" s="833"/>
      <c r="M30" s="833"/>
      <c r="N30" s="833"/>
      <c r="O30" s="833"/>
      <c r="W30" s="126"/>
    </row>
    <row r="31" spans="4:43" ht="17.25" hidden="1" customHeight="1">
      <c r="D31" s="846"/>
      <c r="E31" s="877"/>
      <c r="F31" s="885"/>
      <c r="G31" s="877"/>
      <c r="H31" s="879"/>
      <c r="I31" s="833"/>
      <c r="J31" s="833"/>
      <c r="K31" s="833"/>
      <c r="W31" s="126"/>
    </row>
    <row r="32" spans="4:43" ht="17.25" hidden="1" customHeight="1">
      <c r="D32" s="846"/>
      <c r="E32" s="877"/>
      <c r="F32" s="886"/>
      <c r="G32" s="877"/>
      <c r="H32" s="127"/>
      <c r="I32" s="128"/>
      <c r="J32" s="128"/>
      <c r="K32" s="128"/>
      <c r="L32" s="128"/>
      <c r="M32" s="128"/>
      <c r="N32" s="128"/>
      <c r="O32" s="128"/>
      <c r="P32" s="128"/>
      <c r="Q32" s="128"/>
      <c r="R32" s="128"/>
      <c r="S32" s="129"/>
      <c r="T32" s="129"/>
      <c r="U32" s="129"/>
      <c r="V32" s="129"/>
      <c r="W32" s="130"/>
    </row>
    <row r="33" spans="4:43" ht="17.25" hidden="1" customHeight="1">
      <c r="D33" s="883">
        <v>4</v>
      </c>
      <c r="E33" s="876" t="s">
        <v>298</v>
      </c>
      <c r="F33" s="884" t="s">
        <v>39</v>
      </c>
      <c r="G33" s="876"/>
      <c r="H33" s="878"/>
      <c r="I33" s="880"/>
      <c r="J33" s="881"/>
      <c r="K33" s="875"/>
      <c r="L33" s="875"/>
      <c r="M33" s="875"/>
      <c r="N33" s="882"/>
      <c r="O33" s="875"/>
      <c r="P33" s="875"/>
      <c r="Q33" s="875"/>
      <c r="R33" s="874"/>
      <c r="S33" s="875"/>
      <c r="T33" s="121"/>
      <c r="U33" s="121"/>
      <c r="V33" s="122"/>
      <c r="W33" s="123"/>
      <c r="AC33" s="124" t="s">
        <v>299</v>
      </c>
      <c r="AD33" s="124" t="s">
        <v>300</v>
      </c>
      <c r="AE33" s="124" t="s">
        <v>301</v>
      </c>
      <c r="AF33" s="124" t="s">
        <v>302</v>
      </c>
      <c r="AG33" s="124" t="s">
        <v>303</v>
      </c>
      <c r="AH33" s="12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4" t="str">
        <f>IF($G$33=0,"",$G$33)</f>
        <v/>
      </c>
      <c r="AJ33" s="124" t="str">
        <f>IF($J$33=0,"",$J$33)</f>
        <v/>
      </c>
      <c r="AK33" s="124" t="str">
        <f>IF($K$33="нет","без дифференциации",IF($N$33=0,"",$N$33))</f>
        <v/>
      </c>
      <c r="AL33" s="124" t="str">
        <f>IF($O$33="нет","без дифференциации",IF($R$33=0,"",$R$33))</f>
        <v/>
      </c>
      <c r="AM33" s="124" t="str">
        <f>IF($S$33="нет","без дифференциации",IF($V$33=0,"",$V$33))</f>
        <v/>
      </c>
      <c r="AN33" s="131">
        <f>$I$33</f>
        <v>0</v>
      </c>
      <c r="AO33" s="124" t="str">
        <f>$I$33&amp;"."&amp;$M$33</f>
        <v>.</v>
      </c>
      <c r="AP33" s="101" t="str">
        <f>$I$33&amp;"."&amp;$M$33&amp;"."&amp;$Q$33</f>
        <v>..</v>
      </c>
      <c r="AQ33" s="101" t="str">
        <f>$I$33&amp;"."&amp;$M$33&amp;"."&amp;$Q$33&amp;"."&amp;$U$33</f>
        <v>...</v>
      </c>
    </row>
    <row r="34" spans="4:43" ht="17.25" hidden="1" customHeight="1">
      <c r="D34" s="883"/>
      <c r="E34" s="876"/>
      <c r="F34" s="885"/>
      <c r="G34" s="876"/>
      <c r="H34" s="879"/>
      <c r="I34" s="833"/>
      <c r="J34" s="833"/>
      <c r="K34" s="833"/>
      <c r="L34" s="833"/>
      <c r="M34" s="833"/>
      <c r="N34" s="833"/>
      <c r="O34" s="833"/>
      <c r="P34" s="833"/>
      <c r="Q34" s="833"/>
      <c r="R34" s="833"/>
      <c r="S34" s="833"/>
      <c r="W34" s="126"/>
    </row>
    <row r="35" spans="4:43" ht="17.25" hidden="1" customHeight="1">
      <c r="D35" s="846"/>
      <c r="E35" s="877"/>
      <c r="F35" s="885"/>
      <c r="G35" s="877"/>
      <c r="H35" s="879"/>
      <c r="I35" s="833"/>
      <c r="J35" s="833"/>
      <c r="K35" s="833"/>
      <c r="L35" s="833"/>
      <c r="M35" s="833"/>
      <c r="N35" s="833"/>
      <c r="O35" s="833"/>
      <c r="W35" s="126"/>
    </row>
    <row r="36" spans="4:43" ht="17.25" hidden="1" customHeight="1">
      <c r="D36" s="846"/>
      <c r="E36" s="877"/>
      <c r="F36" s="885"/>
      <c r="G36" s="877"/>
      <c r="H36" s="879"/>
      <c r="I36" s="833"/>
      <c r="J36" s="833"/>
      <c r="K36" s="833"/>
      <c r="W36" s="126"/>
    </row>
    <row r="37" spans="4:43" ht="17.25" hidden="1" customHeight="1">
      <c r="D37" s="846"/>
      <c r="E37" s="877"/>
      <c r="F37" s="886"/>
      <c r="G37" s="877"/>
      <c r="H37" s="127"/>
      <c r="I37" s="128"/>
      <c r="J37" s="128"/>
      <c r="K37" s="128"/>
      <c r="L37" s="128"/>
      <c r="M37" s="128"/>
      <c r="N37" s="128"/>
      <c r="O37" s="128"/>
      <c r="P37" s="128"/>
      <c r="Q37" s="128"/>
      <c r="R37" s="128"/>
      <c r="S37" s="129"/>
      <c r="T37" s="129"/>
      <c r="U37" s="129"/>
      <c r="V37" s="129"/>
      <c r="W37" s="130"/>
    </row>
    <row r="38" spans="4:43" ht="17.25" hidden="1" customHeight="1">
      <c r="D38" s="883">
        <v>5</v>
      </c>
      <c r="E38" s="876" t="s">
        <v>304</v>
      </c>
      <c r="F38" s="884" t="s">
        <v>39</v>
      </c>
      <c r="G38" s="876"/>
      <c r="H38" s="878"/>
      <c r="I38" s="880"/>
      <c r="J38" s="881"/>
      <c r="K38" s="875"/>
      <c r="L38" s="875"/>
      <c r="M38" s="875"/>
      <c r="N38" s="882"/>
      <c r="O38" s="875"/>
      <c r="P38" s="875"/>
      <c r="Q38" s="875"/>
      <c r="R38" s="874"/>
      <c r="S38" s="875"/>
      <c r="T38" s="121"/>
      <c r="U38" s="121"/>
      <c r="V38" s="122"/>
      <c r="W38" s="123"/>
      <c r="AC38" s="124" t="s">
        <v>305</v>
      </c>
      <c r="AD38" s="124" t="s">
        <v>306</v>
      </c>
      <c r="AE38" s="124" t="s">
        <v>307</v>
      </c>
      <c r="AF38" s="124" t="s">
        <v>308</v>
      </c>
      <c r="AG38" s="124" t="s">
        <v>309</v>
      </c>
      <c r="AH38" s="124" t="str">
        <f>IF($E$38=0,"",$E$38)</f>
        <v>Тарифы на услуги по передаче тепловой энергии</v>
      </c>
      <c r="AI38" s="124" t="str">
        <f>IF($G$38=0,"",$G$38)</f>
        <v/>
      </c>
      <c r="AJ38" s="124" t="str">
        <f>IF($J$38=0,"",$J$38)</f>
        <v/>
      </c>
      <c r="AK38" s="124" t="str">
        <f>IF($K$38="нет","без дифференциации",IF($N$38=0,"",$N$38))</f>
        <v/>
      </c>
      <c r="AL38" s="124" t="str">
        <f>IF($O$38="нет","без дифференциации",IF($R$38=0,"",$R$38))</f>
        <v/>
      </c>
      <c r="AM38" s="124" t="str">
        <f>IF($S$38="нет","без дифференциации",IF($V$38=0,"",$V$38))</f>
        <v/>
      </c>
      <c r="AN38" s="131">
        <f>$I$38</f>
        <v>0</v>
      </c>
      <c r="AO38" s="124" t="str">
        <f>$I$38&amp;"."&amp;$M$38</f>
        <v>.</v>
      </c>
      <c r="AP38" s="101" t="str">
        <f>$I$38&amp;"."&amp;$M$38&amp;"."&amp;$Q$38</f>
        <v>..</v>
      </c>
      <c r="AQ38" s="101" t="str">
        <f>$I$38&amp;"."&amp;$M$38&amp;"."&amp;$Q$38&amp;"."&amp;$U$38</f>
        <v>...</v>
      </c>
    </row>
    <row r="39" spans="4:43" ht="17.25" hidden="1" customHeight="1">
      <c r="D39" s="883"/>
      <c r="E39" s="876"/>
      <c r="F39" s="885"/>
      <c r="G39" s="876"/>
      <c r="H39" s="879"/>
      <c r="I39" s="833"/>
      <c r="J39" s="833"/>
      <c r="K39" s="833"/>
      <c r="L39" s="833"/>
      <c r="M39" s="833"/>
      <c r="N39" s="833"/>
      <c r="O39" s="833"/>
      <c r="P39" s="833"/>
      <c r="Q39" s="833"/>
      <c r="R39" s="833"/>
      <c r="S39" s="833"/>
      <c r="W39" s="126"/>
    </row>
    <row r="40" spans="4:43" ht="17.25" hidden="1" customHeight="1">
      <c r="D40" s="846"/>
      <c r="E40" s="877"/>
      <c r="F40" s="885"/>
      <c r="G40" s="877"/>
      <c r="H40" s="879"/>
      <c r="I40" s="833"/>
      <c r="J40" s="833"/>
      <c r="K40" s="833"/>
      <c r="L40" s="833"/>
      <c r="M40" s="833"/>
      <c r="N40" s="833"/>
      <c r="O40" s="833"/>
      <c r="W40" s="126"/>
    </row>
    <row r="41" spans="4:43" ht="17.25" hidden="1" customHeight="1">
      <c r="D41" s="846"/>
      <c r="E41" s="877"/>
      <c r="F41" s="885"/>
      <c r="G41" s="877"/>
      <c r="H41" s="879"/>
      <c r="I41" s="833"/>
      <c r="J41" s="833"/>
      <c r="K41" s="833"/>
      <c r="W41" s="126"/>
    </row>
    <row r="42" spans="4:43" ht="17.25" hidden="1" customHeight="1">
      <c r="D42" s="846"/>
      <c r="E42" s="877"/>
      <c r="F42" s="886"/>
      <c r="G42" s="877"/>
      <c r="H42" s="127"/>
      <c r="I42" s="128"/>
      <c r="J42" s="128"/>
      <c r="K42" s="128"/>
      <c r="L42" s="128"/>
      <c r="M42" s="128"/>
      <c r="N42" s="128"/>
      <c r="O42" s="128"/>
      <c r="P42" s="128"/>
      <c r="Q42" s="128"/>
      <c r="R42" s="128"/>
      <c r="S42" s="129"/>
      <c r="T42" s="129"/>
      <c r="U42" s="129"/>
      <c r="V42" s="129"/>
      <c r="W42" s="130"/>
    </row>
    <row r="43" spans="4:43" ht="17.25" hidden="1" customHeight="1">
      <c r="D43" s="883">
        <v>6</v>
      </c>
      <c r="E43" s="876" t="s">
        <v>310</v>
      </c>
      <c r="F43" s="884" t="s">
        <v>39</v>
      </c>
      <c r="G43" s="876"/>
      <c r="H43" s="878"/>
      <c r="I43" s="880"/>
      <c r="J43" s="881"/>
      <c r="K43" s="875"/>
      <c r="L43" s="875"/>
      <c r="M43" s="875"/>
      <c r="N43" s="882"/>
      <c r="O43" s="875"/>
      <c r="P43" s="875"/>
      <c r="Q43" s="875"/>
      <c r="R43" s="874"/>
      <c r="S43" s="875"/>
      <c r="T43" s="121"/>
      <c r="U43" s="121"/>
      <c r="V43" s="122"/>
      <c r="W43" s="123"/>
      <c r="AC43" s="124" t="s">
        <v>311</v>
      </c>
      <c r="AD43" s="124" t="s">
        <v>312</v>
      </c>
      <c r="AE43" s="124" t="s">
        <v>313</v>
      </c>
      <c r="AF43" s="124" t="s">
        <v>314</v>
      </c>
      <c r="AG43" s="124" t="s">
        <v>315</v>
      </c>
      <c r="AH43" s="124" t="str">
        <f>IF($E$43=0,"",$E$43)</f>
        <v>Тарифы на услуги по передаче теплоносителя</v>
      </c>
      <c r="AI43" s="124" t="str">
        <f>IF($G$43=0,"",$G$43)</f>
        <v/>
      </c>
      <c r="AJ43" s="124" t="str">
        <f>IF($J$43=0,"",$J$43)</f>
        <v/>
      </c>
      <c r="AK43" s="124" t="str">
        <f>IF($K$43="нет","без дифференциации",IF($N$43=0,"",$N$43))</f>
        <v/>
      </c>
      <c r="AL43" s="124" t="str">
        <f>IF($O$43="нет","без дифференциации",IF($R$43=0,"",$R$43))</f>
        <v/>
      </c>
      <c r="AM43" s="124" t="str">
        <f>IF($S$43="нет","без дифференциации",IF($V$43=0,"",$V$43))</f>
        <v/>
      </c>
      <c r="AN43" s="131">
        <f>$I$43</f>
        <v>0</v>
      </c>
      <c r="AO43" s="124" t="str">
        <f>$I$43&amp;"."&amp;$M$43</f>
        <v>.</v>
      </c>
      <c r="AP43" s="101" t="str">
        <f>$I$43&amp;"."&amp;$M$43&amp;"."&amp;$Q$43</f>
        <v>..</v>
      </c>
      <c r="AQ43" s="101" t="str">
        <f>$I$43&amp;"."&amp;$M$43&amp;"."&amp;$Q$43&amp;"."&amp;$U$43</f>
        <v>...</v>
      </c>
    </row>
    <row r="44" spans="4:43" ht="17.25" hidden="1" customHeight="1">
      <c r="D44" s="883"/>
      <c r="E44" s="876"/>
      <c r="F44" s="885"/>
      <c r="G44" s="876"/>
      <c r="H44" s="879"/>
      <c r="I44" s="833"/>
      <c r="J44" s="833"/>
      <c r="K44" s="833"/>
      <c r="L44" s="833"/>
      <c r="M44" s="833"/>
      <c r="N44" s="833"/>
      <c r="O44" s="833"/>
      <c r="P44" s="833"/>
      <c r="Q44" s="833"/>
      <c r="R44" s="833"/>
      <c r="S44" s="833"/>
      <c r="W44" s="126"/>
    </row>
    <row r="45" spans="4:43" ht="17.25" hidden="1" customHeight="1">
      <c r="D45" s="846"/>
      <c r="E45" s="877"/>
      <c r="F45" s="885"/>
      <c r="G45" s="877"/>
      <c r="H45" s="879"/>
      <c r="I45" s="833"/>
      <c r="J45" s="833"/>
      <c r="K45" s="833"/>
      <c r="L45" s="833"/>
      <c r="M45" s="833"/>
      <c r="N45" s="833"/>
      <c r="O45" s="833"/>
      <c r="W45" s="126"/>
    </row>
    <row r="46" spans="4:43" ht="17.25" hidden="1" customHeight="1">
      <c r="D46" s="846"/>
      <c r="E46" s="877"/>
      <c r="F46" s="885"/>
      <c r="G46" s="877"/>
      <c r="H46" s="879"/>
      <c r="I46" s="833"/>
      <c r="J46" s="833"/>
      <c r="K46" s="833"/>
      <c r="W46" s="126"/>
    </row>
    <row r="47" spans="4:43" ht="17.25" hidden="1" customHeight="1">
      <c r="D47" s="846"/>
      <c r="E47" s="877"/>
      <c r="F47" s="886"/>
      <c r="G47" s="877"/>
      <c r="H47" s="127"/>
      <c r="I47" s="128"/>
      <c r="J47" s="128"/>
      <c r="K47" s="128"/>
      <c r="L47" s="128"/>
      <c r="M47" s="128"/>
      <c r="N47" s="128"/>
      <c r="O47" s="128"/>
      <c r="P47" s="128"/>
      <c r="Q47" s="128"/>
      <c r="R47" s="128"/>
      <c r="S47" s="129"/>
      <c r="T47" s="129"/>
      <c r="U47" s="129"/>
      <c r="V47" s="129"/>
      <c r="W47" s="130"/>
    </row>
    <row r="48" spans="4:43" ht="17.25" hidden="1" customHeight="1">
      <c r="D48" s="889">
        <v>7</v>
      </c>
      <c r="E48" s="892" t="s">
        <v>316</v>
      </c>
      <c r="F48" s="884" t="s">
        <v>39</v>
      </c>
      <c r="G48" s="892"/>
      <c r="H48" s="878"/>
      <c r="I48" s="880"/>
      <c r="J48" s="881"/>
      <c r="K48" s="875"/>
      <c r="L48" s="875"/>
      <c r="M48" s="875"/>
      <c r="N48" s="882"/>
      <c r="O48" s="875"/>
      <c r="P48" s="875"/>
      <c r="Q48" s="875"/>
      <c r="R48" s="874"/>
      <c r="S48" s="875"/>
      <c r="T48" s="121"/>
      <c r="U48" s="121"/>
      <c r="V48" s="122"/>
      <c r="W48" s="123"/>
      <c r="AC48" s="124" t="s">
        <v>317</v>
      </c>
      <c r="AD48" s="124" t="s">
        <v>318</v>
      </c>
      <c r="AE48" s="124" t="s">
        <v>319</v>
      </c>
      <c r="AF48" s="124" t="s">
        <v>320</v>
      </c>
      <c r="AG48" s="124" t="s">
        <v>321</v>
      </c>
      <c r="AH48" s="124" t="str">
        <f>IF($E$48=0,"",$E$48)</f>
        <v>Плата за услуги по поддержанию резервной тепловой мощности при отсутствии потребления тепловой энергии</v>
      </c>
      <c r="AI48" s="124" t="str">
        <f>IF($G$48=0,"",$G$48)</f>
        <v/>
      </c>
      <c r="AJ48" s="124" t="str">
        <f>IF($J$48=0,"",$J$48)</f>
        <v/>
      </c>
      <c r="AK48" s="124" t="str">
        <f>IF($K$48="нет","без дифференциации",IF($N$48=0,"",$N$48))</f>
        <v/>
      </c>
      <c r="AL48" s="124" t="str">
        <f>IF($O$48="нет","без дифференциации",IF($R$48=0,"",$R$48))</f>
        <v/>
      </c>
      <c r="AM48" s="124" t="str">
        <f>IF($S$48="нет","без дифференциации",IF($V$48=0,"",$V$48))</f>
        <v/>
      </c>
      <c r="AN48" s="131">
        <f>$I$48</f>
        <v>0</v>
      </c>
      <c r="AO48" s="124" t="str">
        <f>$I$48&amp;"."&amp;$M$48</f>
        <v>.</v>
      </c>
      <c r="AP48" s="101" t="str">
        <f>$I$48&amp;"."&amp;$M$48&amp;"."&amp;$Q$48</f>
        <v>..</v>
      </c>
      <c r="AQ48" s="101" t="str">
        <f>$I$48&amp;"."&amp;$M$48&amp;"."&amp;$Q$48&amp;"."&amp;$U$48</f>
        <v>...</v>
      </c>
    </row>
    <row r="49" spans="4:43" ht="17.25" hidden="1" customHeight="1">
      <c r="D49" s="890"/>
      <c r="E49" s="893"/>
      <c r="F49" s="885"/>
      <c r="G49" s="893"/>
      <c r="H49" s="879"/>
      <c r="I49" s="833"/>
      <c r="J49" s="833"/>
      <c r="K49" s="833"/>
      <c r="L49" s="833"/>
      <c r="M49" s="833"/>
      <c r="N49" s="833"/>
      <c r="O49" s="833"/>
      <c r="P49" s="833"/>
      <c r="Q49" s="833"/>
      <c r="R49" s="833"/>
      <c r="S49" s="833"/>
      <c r="W49" s="126"/>
    </row>
    <row r="50" spans="4:43" ht="17.25" hidden="1" customHeight="1">
      <c r="D50" s="890"/>
      <c r="E50" s="893"/>
      <c r="F50" s="885"/>
      <c r="G50" s="893"/>
      <c r="H50" s="879"/>
      <c r="I50" s="833"/>
      <c r="J50" s="833"/>
      <c r="K50" s="833"/>
      <c r="L50" s="833"/>
      <c r="M50" s="833"/>
      <c r="N50" s="833"/>
      <c r="O50" s="833"/>
      <c r="W50" s="126"/>
    </row>
    <row r="51" spans="4:43" ht="17.25" hidden="1" customHeight="1">
      <c r="D51" s="890"/>
      <c r="E51" s="893"/>
      <c r="F51" s="885"/>
      <c r="G51" s="893"/>
      <c r="H51" s="879"/>
      <c r="I51" s="833"/>
      <c r="J51" s="833"/>
      <c r="K51" s="833"/>
      <c r="W51" s="126"/>
    </row>
    <row r="52" spans="4:43" ht="17.25" hidden="1" customHeight="1">
      <c r="D52" s="891"/>
      <c r="E52" s="894"/>
      <c r="F52" s="886"/>
      <c r="G52" s="894"/>
      <c r="H52" s="127"/>
      <c r="I52" s="128"/>
      <c r="J52" s="128"/>
      <c r="K52" s="128"/>
      <c r="L52" s="128"/>
      <c r="M52" s="128"/>
      <c r="N52" s="128"/>
      <c r="O52" s="128"/>
      <c r="P52" s="128"/>
      <c r="Q52" s="128"/>
      <c r="R52" s="128"/>
      <c r="S52" s="129"/>
      <c r="T52" s="129"/>
      <c r="U52" s="129"/>
      <c r="V52" s="129"/>
      <c r="W52" s="130"/>
    </row>
    <row r="53" spans="4:43" ht="17.25" hidden="1" customHeight="1">
      <c r="D53" s="883">
        <v>8</v>
      </c>
      <c r="E53" s="876" t="s">
        <v>322</v>
      </c>
      <c r="F53" s="884" t="s">
        <v>39</v>
      </c>
      <c r="G53" s="876"/>
      <c r="H53" s="878"/>
      <c r="I53" s="880"/>
      <c r="J53" s="881"/>
      <c r="K53" s="875"/>
      <c r="L53" s="875"/>
      <c r="M53" s="875"/>
      <c r="N53" s="882"/>
      <c r="O53" s="875"/>
      <c r="P53" s="875"/>
      <c r="Q53" s="875"/>
      <c r="R53" s="874"/>
      <c r="S53" s="875"/>
      <c r="T53" s="121"/>
      <c r="U53" s="121"/>
      <c r="V53" s="122"/>
      <c r="W53" s="123"/>
      <c r="AC53" s="124" t="s">
        <v>323</v>
      </c>
      <c r="AD53" s="124" t="s">
        <v>324</v>
      </c>
      <c r="AE53" s="124" t="s">
        <v>325</v>
      </c>
      <c r="AF53" s="124" t="s">
        <v>326</v>
      </c>
      <c r="AG53" s="124" t="s">
        <v>327</v>
      </c>
      <c r="AH53" s="124" t="str">
        <f>IF($E$53=0,"",$E$53)</f>
        <v>Плата за подключение (технологическое присоединение) к системе теплоснабжения</v>
      </c>
      <c r="AI53" s="124" t="str">
        <f>IF($G$53=0,"",$G$53)</f>
        <v/>
      </c>
      <c r="AJ53" s="124" t="str">
        <f>IF($J$53=0,"",$J$53)</f>
        <v/>
      </c>
      <c r="AK53" s="124" t="str">
        <f>IF($K$53="нет","без дифференциации",IF($N$53=0,"",$N$53))</f>
        <v/>
      </c>
      <c r="AL53" s="124" t="str">
        <f>IF($O$53="нет","без дифференциации",IF($R$53=0,"",$R$53))</f>
        <v/>
      </c>
      <c r="AM53" s="124" t="str">
        <f>IF($S$53="нет","без дифференциации",IF($V$53=0,"",$V$53))</f>
        <v/>
      </c>
      <c r="AN53" s="131">
        <f>$I$53</f>
        <v>0</v>
      </c>
      <c r="AO53" s="124" t="str">
        <f>$I$53&amp;"."&amp;$M$53</f>
        <v>.</v>
      </c>
      <c r="AP53" s="101" t="str">
        <f>$I$53&amp;"."&amp;$M$53&amp;"."&amp;$Q$53</f>
        <v>..</v>
      </c>
      <c r="AQ53" s="101" t="str">
        <f>$I$53&amp;"."&amp;$M$53&amp;"."&amp;$Q$53&amp;"."&amp;$U$53</f>
        <v>...</v>
      </c>
    </row>
    <row r="54" spans="4:43" ht="17.25" hidden="1" customHeight="1">
      <c r="D54" s="883"/>
      <c r="E54" s="876"/>
      <c r="F54" s="885"/>
      <c r="G54" s="876"/>
      <c r="H54" s="879"/>
      <c r="I54" s="833"/>
      <c r="J54" s="833"/>
      <c r="K54" s="833"/>
      <c r="L54" s="833"/>
      <c r="M54" s="833"/>
      <c r="N54" s="833"/>
      <c r="O54" s="833"/>
      <c r="P54" s="833"/>
      <c r="Q54" s="833"/>
      <c r="R54" s="833"/>
      <c r="S54" s="833"/>
      <c r="W54" s="126"/>
    </row>
    <row r="55" spans="4:43" ht="17.25" hidden="1" customHeight="1">
      <c r="D55" s="846"/>
      <c r="E55" s="877"/>
      <c r="F55" s="885"/>
      <c r="G55" s="877"/>
      <c r="H55" s="879"/>
      <c r="I55" s="833"/>
      <c r="J55" s="833"/>
      <c r="K55" s="833"/>
      <c r="L55" s="833"/>
      <c r="M55" s="833"/>
      <c r="N55" s="833"/>
      <c r="O55" s="833"/>
      <c r="W55" s="126"/>
    </row>
    <row r="56" spans="4:43" ht="17.25" hidden="1" customHeight="1">
      <c r="D56" s="846"/>
      <c r="E56" s="877"/>
      <c r="F56" s="885"/>
      <c r="G56" s="877"/>
      <c r="H56" s="879"/>
      <c r="I56" s="833"/>
      <c r="J56" s="833"/>
      <c r="K56" s="833"/>
      <c r="W56" s="126"/>
    </row>
    <row r="57" spans="4:43" ht="17.25" hidden="1" customHeight="1">
      <c r="D57" s="846"/>
      <c r="E57" s="877"/>
      <c r="F57" s="886"/>
      <c r="G57" s="877"/>
      <c r="H57" s="127"/>
      <c r="I57" s="128"/>
      <c r="J57" s="128"/>
      <c r="K57" s="128"/>
      <c r="L57" s="128"/>
      <c r="M57" s="128"/>
      <c r="N57" s="128"/>
      <c r="O57" s="128"/>
      <c r="P57" s="128"/>
      <c r="Q57" s="128"/>
      <c r="R57" s="128"/>
      <c r="S57" s="129"/>
      <c r="T57" s="129"/>
      <c r="U57" s="129"/>
      <c r="V57" s="129"/>
      <c r="W57" s="130"/>
    </row>
    <row r="58" spans="4:43" ht="17.25" hidden="1" customHeight="1">
      <c r="D58" s="883">
        <v>9</v>
      </c>
      <c r="E58" s="876" t="s">
        <v>328</v>
      </c>
      <c r="F58" s="884" t="s">
        <v>39</v>
      </c>
      <c r="G58" s="876"/>
      <c r="H58" s="878"/>
      <c r="I58" s="880"/>
      <c r="J58" s="881"/>
      <c r="K58" s="875"/>
      <c r="L58" s="875"/>
      <c r="M58" s="875"/>
      <c r="N58" s="882"/>
      <c r="O58" s="875"/>
      <c r="P58" s="875"/>
      <c r="Q58" s="875"/>
      <c r="R58" s="874"/>
      <c r="S58" s="875"/>
      <c r="T58" s="121"/>
      <c r="U58" s="121"/>
      <c r="V58" s="122"/>
      <c r="W58" s="123"/>
      <c r="AC58" s="124" t="s">
        <v>329</v>
      </c>
      <c r="AD58" s="124" t="s">
        <v>330</v>
      </c>
      <c r="AE58" s="124" t="s">
        <v>331</v>
      </c>
      <c r="AF58" s="124" t="s">
        <v>332</v>
      </c>
      <c r="AG58" s="124" t="s">
        <v>333</v>
      </c>
      <c r="AH58" s="124" t="str">
        <f>IF($E$58=0,"",$E$58)</f>
        <v>Плата за подключение (технологическое присоединение) к системе теплоснабжения (индивидуальная)</v>
      </c>
      <c r="AI58" s="124" t="str">
        <f>IF($G$58=0,"",$G$58)</f>
        <v/>
      </c>
      <c r="AJ58" s="124" t="str">
        <f>IF($J$58=0,"",$J$58)</f>
        <v/>
      </c>
      <c r="AK58" s="124" t="str">
        <f>IF($K$58="нет","без дифференциации",IF($N$58=0,"",$N$58))</f>
        <v/>
      </c>
      <c r="AL58" s="124" t="str">
        <f>IF($O$58="нет","без дифференциации",IF($R$58=0,"",$R$58))</f>
        <v/>
      </c>
      <c r="AM58" s="124" t="str">
        <f>IF($S$58="нет","без дифференциации",IF($V$58=0,"",$V$58))</f>
        <v/>
      </c>
      <c r="AN58" s="131">
        <f>$I$58</f>
        <v>0</v>
      </c>
      <c r="AO58" s="124" t="str">
        <f>$I$58&amp;"."&amp;$M$58</f>
        <v>.</v>
      </c>
      <c r="AP58" s="101" t="str">
        <f>$I$58&amp;"."&amp;$M$58&amp;"."&amp;$Q$58</f>
        <v>..</v>
      </c>
      <c r="AQ58" s="101" t="str">
        <f>$I$58&amp;"."&amp;$M$58&amp;"."&amp;$Q$58&amp;"."&amp;$U$58</f>
        <v>...</v>
      </c>
    </row>
    <row r="59" spans="4:43" ht="17.25" hidden="1" customHeight="1">
      <c r="D59" s="883"/>
      <c r="E59" s="876"/>
      <c r="F59" s="885"/>
      <c r="G59" s="876"/>
      <c r="H59" s="879"/>
      <c r="I59" s="833"/>
      <c r="J59" s="833"/>
      <c r="K59" s="833"/>
      <c r="L59" s="833"/>
      <c r="M59" s="833"/>
      <c r="N59" s="833"/>
      <c r="O59" s="833"/>
      <c r="P59" s="833"/>
      <c r="Q59" s="833"/>
      <c r="R59" s="833"/>
      <c r="S59" s="833"/>
      <c r="W59" s="126"/>
    </row>
    <row r="60" spans="4:43" ht="17.25" hidden="1" customHeight="1">
      <c r="D60" s="846"/>
      <c r="E60" s="877"/>
      <c r="F60" s="885"/>
      <c r="G60" s="877"/>
      <c r="H60" s="879"/>
      <c r="I60" s="833"/>
      <c r="J60" s="833"/>
      <c r="K60" s="833"/>
      <c r="L60" s="833"/>
      <c r="M60" s="833"/>
      <c r="N60" s="833"/>
      <c r="O60" s="833"/>
      <c r="W60" s="126"/>
    </row>
    <row r="61" spans="4:43" ht="17.25" hidden="1" customHeight="1">
      <c r="D61" s="846"/>
      <c r="E61" s="877"/>
      <c r="F61" s="885"/>
      <c r="G61" s="877"/>
      <c r="H61" s="879"/>
      <c r="I61" s="833"/>
      <c r="J61" s="833"/>
      <c r="K61" s="833"/>
      <c r="W61" s="126"/>
    </row>
    <row r="62" spans="4:43" ht="17.25" hidden="1" customHeight="1">
      <c r="D62" s="846"/>
      <c r="E62" s="877"/>
      <c r="F62" s="886"/>
      <c r="G62" s="877"/>
      <c r="H62" s="127"/>
      <c r="I62" s="128"/>
      <c r="J62" s="128"/>
      <c r="K62" s="128"/>
      <c r="L62" s="128"/>
      <c r="M62" s="128"/>
      <c r="N62" s="128"/>
      <c r="O62" s="128"/>
      <c r="P62" s="128"/>
      <c r="Q62" s="128"/>
      <c r="R62" s="128"/>
      <c r="S62" s="129"/>
      <c r="T62" s="129"/>
      <c r="U62" s="129"/>
      <c r="V62" s="129"/>
      <c r="W62" s="130"/>
    </row>
    <row r="63" spans="4:43" ht="17.25" hidden="1" customHeight="1">
      <c r="D63" s="883">
        <v>10</v>
      </c>
      <c r="E63" s="876" t="s">
        <v>334</v>
      </c>
      <c r="F63" s="884" t="s">
        <v>39</v>
      </c>
      <c r="G63" s="876"/>
      <c r="H63" s="878"/>
      <c r="I63" s="880"/>
      <c r="J63" s="881"/>
      <c r="K63" s="875"/>
      <c r="L63" s="875"/>
      <c r="M63" s="875"/>
      <c r="N63" s="882"/>
      <c r="O63" s="875"/>
      <c r="P63" s="875"/>
      <c r="Q63" s="875"/>
      <c r="R63" s="874"/>
      <c r="S63" s="875"/>
      <c r="T63" s="121"/>
      <c r="U63" s="121"/>
      <c r="V63" s="122"/>
      <c r="W63" s="123"/>
      <c r="AC63" s="124" t="s">
        <v>335</v>
      </c>
      <c r="AD63" s="124" t="s">
        <v>336</v>
      </c>
      <c r="AE63" s="124" t="s">
        <v>337</v>
      </c>
      <c r="AF63" s="124" t="s">
        <v>338</v>
      </c>
      <c r="AG63" s="124" t="s">
        <v>339</v>
      </c>
      <c r="AH63" s="124" t="str">
        <f>IF($E$63=0,"",$E$63)</f>
        <v>Предельный уровень цены на тепловую энергию (мощность), поставляемую теплоснабжающими организациями потребителям</v>
      </c>
      <c r="AI63" s="124" t="str">
        <f>IF($G$63=0,"",$G$63)</f>
        <v/>
      </c>
      <c r="AJ63" s="124" t="str">
        <f>IF($J$63=0,"",$J$63)</f>
        <v/>
      </c>
      <c r="AK63" s="124" t="str">
        <f>IF($K$63="нет","без дифференциации",IF($N$63=0,"",$N$63))</f>
        <v/>
      </c>
      <c r="AL63" s="124" t="str">
        <f>IF($O$63="нет","без дифференциации",IF($R$63=0,"",$R$63))</f>
        <v/>
      </c>
      <c r="AM63" s="124" t="str">
        <f>IF($S$63="нет","без дифференциации",IF($V$63=0,"",$V$63))</f>
        <v/>
      </c>
      <c r="AN63" s="131">
        <f>$I$63</f>
        <v>0</v>
      </c>
      <c r="AO63" s="124" t="str">
        <f>$I$63&amp;"."&amp;$M$63</f>
        <v>.</v>
      </c>
      <c r="AP63" s="101" t="str">
        <f>$I$63&amp;"."&amp;$M$63&amp;"."&amp;$Q$63</f>
        <v>..</v>
      </c>
      <c r="AQ63" s="101" t="str">
        <f>$I$63&amp;"."&amp;$M$63&amp;"."&amp;$Q$63&amp;"."&amp;$U$63</f>
        <v>...</v>
      </c>
    </row>
    <row r="64" spans="4:43" ht="17.25" hidden="1" customHeight="1">
      <c r="D64" s="883"/>
      <c r="E64" s="876"/>
      <c r="F64" s="885"/>
      <c r="G64" s="876"/>
      <c r="H64" s="879"/>
      <c r="I64" s="833"/>
      <c r="J64" s="833"/>
      <c r="K64" s="833"/>
      <c r="L64" s="833"/>
      <c r="M64" s="833"/>
      <c r="N64" s="833"/>
      <c r="O64" s="833"/>
      <c r="P64" s="833"/>
      <c r="Q64" s="833"/>
      <c r="R64" s="833"/>
      <c r="S64" s="833"/>
      <c r="W64" s="126"/>
    </row>
    <row r="65" spans="4:43" ht="17.25" hidden="1" customHeight="1">
      <c r="D65" s="846"/>
      <c r="E65" s="877"/>
      <c r="F65" s="885"/>
      <c r="G65" s="877"/>
      <c r="H65" s="879"/>
      <c r="I65" s="833"/>
      <c r="J65" s="833"/>
      <c r="K65" s="833"/>
      <c r="L65" s="833"/>
      <c r="M65" s="833"/>
      <c r="N65" s="833"/>
      <c r="O65" s="833"/>
      <c r="W65" s="126"/>
    </row>
    <row r="66" spans="4:43" ht="17.25" hidden="1" customHeight="1">
      <c r="D66" s="846"/>
      <c r="E66" s="877"/>
      <c r="F66" s="885"/>
      <c r="G66" s="877"/>
      <c r="H66" s="879"/>
      <c r="I66" s="833"/>
      <c r="J66" s="833"/>
      <c r="K66" s="833"/>
      <c r="W66" s="126"/>
    </row>
    <row r="67" spans="4:43" ht="17.25" hidden="1" customHeight="1">
      <c r="D67" s="846"/>
      <c r="E67" s="877"/>
      <c r="F67" s="886"/>
      <c r="G67" s="877"/>
      <c r="H67" s="127"/>
      <c r="I67" s="128"/>
      <c r="J67" s="128"/>
      <c r="K67" s="128"/>
      <c r="L67" s="128"/>
      <c r="M67" s="128"/>
      <c r="N67" s="128"/>
      <c r="O67" s="128"/>
      <c r="P67" s="128"/>
      <c r="Q67" s="128"/>
      <c r="R67" s="128"/>
      <c r="S67" s="129"/>
      <c r="T67" s="129"/>
      <c r="U67" s="129"/>
      <c r="V67" s="129"/>
      <c r="W67" s="130"/>
    </row>
    <row r="68" spans="4:43" ht="11.25" hidden="1" customHeight="1"/>
    <row r="69" spans="4:43" ht="11.25" hidden="1" customHeight="1">
      <c r="E69" s="888" t="s">
        <v>340</v>
      </c>
      <c r="F69" s="833"/>
      <c r="G69" s="833"/>
      <c r="H69" s="833"/>
      <c r="I69" s="833"/>
      <c r="J69" s="833"/>
      <c r="K69" s="833"/>
      <c r="L69" s="833"/>
      <c r="M69" s="833"/>
      <c r="N69" s="833"/>
      <c r="O69" s="833"/>
      <c r="P69" s="833"/>
      <c r="Q69" s="833"/>
      <c r="R69" s="833"/>
      <c r="S69" s="833"/>
      <c r="T69" s="833"/>
      <c r="U69" s="833"/>
      <c r="V69" s="833"/>
      <c r="W69" s="833"/>
    </row>
    <row r="70" spans="4:43" ht="36.75" hidden="1" customHeight="1">
      <c r="E70" s="887" t="s">
        <v>341</v>
      </c>
      <c r="F70" s="833"/>
      <c r="G70" s="833"/>
      <c r="H70" s="833"/>
      <c r="I70" s="833"/>
      <c r="J70" s="833"/>
      <c r="K70" s="833"/>
      <c r="L70" s="833"/>
      <c r="M70" s="833"/>
      <c r="N70" s="833"/>
      <c r="O70" s="833"/>
      <c r="P70" s="833"/>
      <c r="Q70" s="833"/>
      <c r="R70" s="833"/>
      <c r="S70" s="833"/>
      <c r="T70" s="833"/>
      <c r="U70" s="833"/>
      <c r="V70" s="833"/>
      <c r="W70" s="833"/>
    </row>
    <row r="71" spans="4:43" ht="28.5" hidden="1" customHeight="1">
      <c r="E71" s="887" t="s">
        <v>342</v>
      </c>
      <c r="F71" s="833"/>
      <c r="G71" s="833"/>
      <c r="H71" s="833"/>
      <c r="I71" s="833"/>
      <c r="J71" s="833"/>
      <c r="K71" s="833"/>
      <c r="L71" s="833"/>
      <c r="M71" s="833"/>
      <c r="N71" s="833"/>
      <c r="O71" s="833"/>
      <c r="P71" s="833"/>
      <c r="Q71" s="833"/>
      <c r="R71" s="833"/>
      <c r="S71" s="833"/>
      <c r="T71" s="833"/>
      <c r="U71" s="833"/>
      <c r="V71" s="833"/>
      <c r="W71" s="833"/>
    </row>
    <row r="72" spans="4:43" ht="27" hidden="1" customHeight="1">
      <c r="E72" s="887" t="s">
        <v>343</v>
      </c>
      <c r="F72" s="833"/>
      <c r="G72" s="833"/>
      <c r="H72" s="833"/>
      <c r="I72" s="833"/>
      <c r="J72" s="833"/>
      <c r="K72" s="833"/>
      <c r="L72" s="833"/>
      <c r="M72" s="833"/>
      <c r="N72" s="833"/>
      <c r="O72" s="833"/>
      <c r="P72" s="833"/>
      <c r="Q72" s="833"/>
      <c r="R72" s="833"/>
      <c r="S72" s="833"/>
      <c r="T72" s="833"/>
      <c r="U72" s="833"/>
      <c r="V72" s="833"/>
      <c r="W72" s="833"/>
    </row>
    <row r="73" spans="4:43" ht="17.25" hidden="1" customHeight="1">
      <c r="E73" s="887" t="s">
        <v>344</v>
      </c>
      <c r="F73" s="833"/>
      <c r="G73" s="833"/>
      <c r="H73" s="833"/>
      <c r="I73" s="833"/>
      <c r="J73" s="833"/>
      <c r="K73" s="833"/>
      <c r="L73" s="833"/>
      <c r="M73" s="833"/>
      <c r="N73" s="833"/>
      <c r="O73" s="833"/>
      <c r="P73" s="833"/>
      <c r="Q73" s="833"/>
      <c r="R73" s="833"/>
      <c r="S73" s="833"/>
      <c r="T73" s="833"/>
      <c r="U73" s="833"/>
      <c r="V73" s="833"/>
      <c r="W73" s="833"/>
    </row>
    <row r="74" spans="4:43" ht="15" hidden="1" customHeight="1"/>
    <row r="75" spans="4:43" ht="15" hidden="1" customHeight="1">
      <c r="E75" s="888" t="s">
        <v>345</v>
      </c>
      <c r="F75" s="833"/>
      <c r="G75" s="833"/>
      <c r="H75" s="833"/>
      <c r="I75" s="833"/>
      <c r="J75" s="833"/>
      <c r="K75" s="833"/>
      <c r="L75" s="833"/>
      <c r="M75" s="833"/>
      <c r="N75" s="833"/>
      <c r="O75" s="833"/>
      <c r="P75" s="833"/>
      <c r="Q75" s="833"/>
      <c r="R75" s="833"/>
      <c r="S75" s="833"/>
      <c r="T75" s="833"/>
      <c r="U75" s="833"/>
      <c r="V75" s="833"/>
      <c r="W75" s="833"/>
    </row>
    <row r="76" spans="4:43" ht="17.25" hidden="1" customHeight="1">
      <c r="E76" s="887" t="s">
        <v>346</v>
      </c>
      <c r="F76" s="833"/>
      <c r="G76" s="833"/>
      <c r="H76" s="833"/>
      <c r="I76" s="833"/>
      <c r="J76" s="833"/>
      <c r="K76" s="833"/>
      <c r="L76" s="833"/>
      <c r="M76" s="833"/>
      <c r="N76" s="833"/>
      <c r="O76" s="833"/>
      <c r="P76" s="833"/>
      <c r="Q76" s="833"/>
      <c r="R76" s="833"/>
      <c r="S76" s="833"/>
      <c r="T76" s="833"/>
      <c r="U76" s="833"/>
      <c r="V76" s="833"/>
      <c r="W76" s="833"/>
    </row>
    <row r="77" spans="4:43" ht="17.25" hidden="1" customHeight="1">
      <c r="E77" s="887" t="s">
        <v>347</v>
      </c>
      <c r="F77" s="833"/>
      <c r="G77" s="833"/>
      <c r="H77" s="833"/>
      <c r="I77" s="833"/>
      <c r="J77" s="833"/>
      <c r="K77" s="833"/>
      <c r="L77" s="833"/>
      <c r="M77" s="833"/>
      <c r="N77" s="833"/>
      <c r="O77" s="833"/>
      <c r="P77" s="833"/>
      <c r="Q77" s="833"/>
      <c r="R77" s="833"/>
      <c r="S77" s="833"/>
      <c r="T77" s="833"/>
      <c r="U77" s="833"/>
      <c r="V77" s="833"/>
      <c r="W77" s="833"/>
    </row>
    <row r="78" spans="4:43" ht="11.25" hidden="1" customHeight="1"/>
    <row r="79" spans="4:43" ht="17.25" hidden="1" customHeight="1">
      <c r="D79" s="883">
        <v>1</v>
      </c>
      <c r="E79" s="876" t="s">
        <v>348</v>
      </c>
      <c r="F79" s="884" t="s">
        <v>39</v>
      </c>
      <c r="G79" s="876"/>
      <c r="H79" s="878"/>
      <c r="I79" s="880"/>
      <c r="J79" s="881"/>
      <c r="K79" s="875"/>
      <c r="L79" s="875"/>
      <c r="M79" s="875"/>
      <c r="N79" s="882"/>
      <c r="O79" s="875"/>
      <c r="P79" s="875"/>
      <c r="Q79" s="875"/>
      <c r="R79" s="874"/>
      <c r="S79" s="875"/>
      <c r="T79" s="121"/>
      <c r="U79" s="121"/>
      <c r="V79" s="122"/>
      <c r="W79" s="123"/>
      <c r="AC79" s="124" t="s">
        <v>349</v>
      </c>
      <c r="AD79" s="124" t="s">
        <v>350</v>
      </c>
      <c r="AE79" s="124" t="s">
        <v>351</v>
      </c>
      <c r="AF79" s="124" t="s">
        <v>352</v>
      </c>
      <c r="AH79" s="124" t="str">
        <f>IF($E$79=0,"",$E$79)</f>
        <v>Тариф на питьевую воду (питьевое водоснабжение)</v>
      </c>
      <c r="AI79" s="124" t="str">
        <f>IF($G$79=0,"",$G$79)</f>
        <v/>
      </c>
      <c r="AJ79" s="124" t="str">
        <f>IF($J$79=0,"",$J$79)</f>
        <v/>
      </c>
      <c r="AK79" s="124" t="str">
        <f>IF($K$79="нет","без дифференциации",IF($N$79=0,"",$N$79))</f>
        <v/>
      </c>
      <c r="AL79" s="124" t="str">
        <f>IF($O$79="нет","без дифференциации",IF($R$79=0,"",$R$79))</f>
        <v/>
      </c>
      <c r="AM79" s="124" t="str">
        <f>IF($S$79="нет","без дифференциации",IF($V$79=0,"",$V$79))</f>
        <v/>
      </c>
      <c r="AN79" s="124">
        <f>$I$79</f>
        <v>0</v>
      </c>
      <c r="AO79" s="124" t="str">
        <f>$I$79&amp;"."&amp;$M$79</f>
        <v>.</v>
      </c>
      <c r="AP79" s="124" t="str">
        <f>$I$79&amp;"."&amp;$M$79&amp;"."&amp;$Q$79</f>
        <v>..</v>
      </c>
      <c r="AQ79" s="124" t="str">
        <f>$I$79&amp;"."&amp;$M$79&amp;"."&amp;$Q$79&amp;"."&amp;$U$79</f>
        <v>...</v>
      </c>
    </row>
    <row r="80" spans="4:43" ht="17.25" hidden="1" customHeight="1">
      <c r="D80" s="883"/>
      <c r="E80" s="876"/>
      <c r="F80" s="885"/>
      <c r="G80" s="876"/>
      <c r="H80" s="879"/>
      <c r="I80" s="833"/>
      <c r="J80" s="833"/>
      <c r="K80" s="833"/>
      <c r="L80" s="833"/>
      <c r="M80" s="833"/>
      <c r="N80" s="833"/>
      <c r="O80" s="833"/>
      <c r="P80" s="833"/>
      <c r="Q80" s="833"/>
      <c r="R80" s="833"/>
      <c r="S80" s="833"/>
      <c r="W80" s="126"/>
    </row>
    <row r="81" spans="4:43" ht="17.25" hidden="1" customHeight="1">
      <c r="D81" s="883"/>
      <c r="E81" s="876"/>
      <c r="F81" s="885"/>
      <c r="G81" s="876"/>
      <c r="H81" s="879"/>
      <c r="I81" s="833"/>
      <c r="J81" s="833"/>
      <c r="K81" s="833"/>
      <c r="L81" s="833"/>
      <c r="M81" s="833"/>
      <c r="N81" s="833"/>
      <c r="O81" s="833"/>
      <c r="W81" s="126"/>
    </row>
    <row r="82" spans="4:43" ht="17.25" hidden="1" customHeight="1">
      <c r="D82" s="883"/>
      <c r="E82" s="876"/>
      <c r="F82" s="885"/>
      <c r="G82" s="876"/>
      <c r="H82" s="879"/>
      <c r="I82" s="833"/>
      <c r="J82" s="833"/>
      <c r="K82" s="833"/>
      <c r="W82" s="126"/>
    </row>
    <row r="83" spans="4:43" ht="17.25" hidden="1" customHeight="1">
      <c r="D83" s="846"/>
      <c r="E83" s="877"/>
      <c r="F83" s="886"/>
      <c r="G83" s="877"/>
      <c r="H83" s="127"/>
      <c r="I83" s="128"/>
      <c r="J83" s="128"/>
      <c r="K83" s="128"/>
      <c r="L83" s="128"/>
      <c r="M83" s="128"/>
      <c r="N83" s="128"/>
      <c r="O83" s="128"/>
      <c r="P83" s="128"/>
      <c r="Q83" s="128"/>
      <c r="R83" s="128"/>
      <c r="S83" s="129"/>
      <c r="T83" s="129"/>
      <c r="U83" s="129"/>
      <c r="V83" s="129"/>
      <c r="W83" s="130"/>
    </row>
    <row r="84" spans="4:43" ht="17.25" hidden="1" customHeight="1">
      <c r="D84" s="883">
        <v>2</v>
      </c>
      <c r="E84" s="876" t="s">
        <v>353</v>
      </c>
      <c r="F84" s="884" t="s">
        <v>39</v>
      </c>
      <c r="G84" s="876"/>
      <c r="H84" s="878"/>
      <c r="I84" s="880"/>
      <c r="J84" s="881"/>
      <c r="K84" s="875"/>
      <c r="L84" s="875"/>
      <c r="M84" s="875"/>
      <c r="N84" s="882"/>
      <c r="O84" s="875"/>
      <c r="P84" s="875"/>
      <c r="Q84" s="875"/>
      <c r="R84" s="874"/>
      <c r="S84" s="875"/>
      <c r="T84" s="121"/>
      <c r="U84" s="121"/>
      <c r="V84" s="122"/>
      <c r="W84" s="123"/>
      <c r="AC84" s="124" t="s">
        <v>354</v>
      </c>
      <c r="AD84" s="124" t="s">
        <v>355</v>
      </c>
      <c r="AE84" s="124" t="s">
        <v>356</v>
      </c>
      <c r="AF84" s="124" t="s">
        <v>357</v>
      </c>
      <c r="AH84" s="124" t="str">
        <f>IF($E$84=0,"",$E$84)</f>
        <v>Тариф на техническую воду</v>
      </c>
      <c r="AI84" s="124" t="str">
        <f>IF($G$84=0,"",$G$84)</f>
        <v/>
      </c>
      <c r="AJ84" s="124" t="str">
        <f>IF($J$84=0,"",$J$84)</f>
        <v/>
      </c>
      <c r="AK84" s="124" t="str">
        <f>IF($K$84="нет","без дифференциации",IF($N$84=0,"",$N$84))</f>
        <v/>
      </c>
      <c r="AL84" s="124" t="str">
        <f>IF($O$84="нет","без дифференциации",IF($R$84=0,"",$R$84))</f>
        <v/>
      </c>
      <c r="AM84" s="124" t="str">
        <f>IF($S$84="нет","без дифференциации",IF($V$84=0,"",$V$84))</f>
        <v/>
      </c>
      <c r="AN84" s="131">
        <f>$I$84</f>
        <v>0</v>
      </c>
      <c r="AO84" s="124" t="str">
        <f>$I$84&amp;"."&amp;$M$84</f>
        <v>.</v>
      </c>
      <c r="AP84" s="101" t="str">
        <f>$I$84&amp;"."&amp;$M$84&amp;"."&amp;$Q$84</f>
        <v>..</v>
      </c>
      <c r="AQ84" s="101" t="str">
        <f>$I$84&amp;"."&amp;$M$84&amp;"."&amp;$Q$84&amp;"."&amp;$U$84</f>
        <v>...</v>
      </c>
    </row>
    <row r="85" spans="4:43" ht="17.25" hidden="1" customHeight="1">
      <c r="D85" s="883"/>
      <c r="E85" s="876"/>
      <c r="F85" s="885"/>
      <c r="G85" s="876"/>
      <c r="H85" s="879"/>
      <c r="I85" s="833"/>
      <c r="J85" s="833"/>
      <c r="K85" s="833"/>
      <c r="L85" s="833"/>
      <c r="M85" s="833"/>
      <c r="N85" s="833"/>
      <c r="O85" s="833"/>
      <c r="P85" s="833"/>
      <c r="Q85" s="833"/>
      <c r="R85" s="833"/>
      <c r="S85" s="833"/>
      <c r="W85" s="126"/>
    </row>
    <row r="86" spans="4:43" ht="17.25" hidden="1" customHeight="1">
      <c r="D86" s="846"/>
      <c r="E86" s="877"/>
      <c r="F86" s="885"/>
      <c r="G86" s="877"/>
      <c r="H86" s="879"/>
      <c r="I86" s="833"/>
      <c r="J86" s="833"/>
      <c r="K86" s="833"/>
      <c r="L86" s="833"/>
      <c r="M86" s="833"/>
      <c r="N86" s="833"/>
      <c r="O86" s="833"/>
      <c r="W86" s="126"/>
    </row>
    <row r="87" spans="4:43" ht="17.25" hidden="1" customHeight="1">
      <c r="D87" s="846"/>
      <c r="E87" s="877"/>
      <c r="F87" s="885"/>
      <c r="G87" s="877"/>
      <c r="H87" s="879"/>
      <c r="I87" s="833"/>
      <c r="J87" s="833"/>
      <c r="K87" s="833"/>
      <c r="W87" s="126"/>
    </row>
    <row r="88" spans="4:43" ht="17.25" hidden="1" customHeight="1">
      <c r="D88" s="846"/>
      <c r="E88" s="877"/>
      <c r="F88" s="886"/>
      <c r="G88" s="877"/>
      <c r="H88" s="127"/>
      <c r="I88" s="128"/>
      <c r="J88" s="128"/>
      <c r="K88" s="128"/>
      <c r="L88" s="128"/>
      <c r="M88" s="128"/>
      <c r="N88" s="128"/>
      <c r="O88" s="128"/>
      <c r="P88" s="128"/>
      <c r="Q88" s="128"/>
      <c r="R88" s="128"/>
      <c r="S88" s="129"/>
      <c r="T88" s="129"/>
      <c r="U88" s="129"/>
      <c r="V88" s="129"/>
      <c r="W88" s="130"/>
    </row>
    <row r="89" spans="4:43" ht="17.25" hidden="1" customHeight="1">
      <c r="D89" s="883">
        <v>3</v>
      </c>
      <c r="E89" s="876" t="s">
        <v>358</v>
      </c>
      <c r="F89" s="884" t="s">
        <v>39</v>
      </c>
      <c r="G89" s="876"/>
      <c r="H89" s="878"/>
      <c r="I89" s="880"/>
      <c r="J89" s="881"/>
      <c r="K89" s="875"/>
      <c r="L89" s="875"/>
      <c r="M89" s="875"/>
      <c r="N89" s="882"/>
      <c r="O89" s="875"/>
      <c r="P89" s="875"/>
      <c r="Q89" s="875"/>
      <c r="R89" s="874"/>
      <c r="S89" s="875"/>
      <c r="T89" s="121"/>
      <c r="U89" s="121"/>
      <c r="V89" s="122"/>
      <c r="W89" s="123"/>
      <c r="AC89" s="124" t="s">
        <v>359</v>
      </c>
      <c r="AD89" s="124" t="s">
        <v>360</v>
      </c>
      <c r="AE89" s="124" t="s">
        <v>361</v>
      </c>
      <c r="AF89" s="124" t="s">
        <v>362</v>
      </c>
      <c r="AH89" s="124" t="str">
        <f>IF($E$89=0,"",$E$89)</f>
        <v>Тариф на транспортировку воды</v>
      </c>
      <c r="AI89" s="124" t="str">
        <f>IF($G$89=0,"",$G$89)</f>
        <v/>
      </c>
      <c r="AJ89" s="124" t="str">
        <f>IF($J$89=0,"",$J$89)</f>
        <v/>
      </c>
      <c r="AK89" s="124" t="str">
        <f>IF($K$89="нет","без дифференциации",IF($N$89=0,"",$N$89))</f>
        <v/>
      </c>
      <c r="AL89" s="124" t="str">
        <f>IF($O$89="нет","без дифференциации",IF($R$89=0,"",$R$89))</f>
        <v/>
      </c>
      <c r="AM89" s="124" t="str">
        <f>IF($S$89="нет","без дифференциации",IF($V$89=0,"",$V$89))</f>
        <v/>
      </c>
      <c r="AN89" s="131">
        <f>$I$89</f>
        <v>0</v>
      </c>
      <c r="AO89" s="124" t="str">
        <f>$I$89&amp;"."&amp;$M$89</f>
        <v>.</v>
      </c>
      <c r="AP89" s="101" t="str">
        <f>$I$89&amp;"."&amp;$M$89&amp;"."&amp;$Q$89</f>
        <v>..</v>
      </c>
      <c r="AQ89" s="101" t="str">
        <f>$I$89&amp;"."&amp;$M$89&amp;"."&amp;$Q$89&amp;"."&amp;$U$89</f>
        <v>...</v>
      </c>
    </row>
    <row r="90" spans="4:43" ht="17.25" hidden="1" customHeight="1">
      <c r="D90" s="883"/>
      <c r="E90" s="876"/>
      <c r="F90" s="885"/>
      <c r="G90" s="876"/>
      <c r="H90" s="879"/>
      <c r="I90" s="833"/>
      <c r="J90" s="833"/>
      <c r="K90" s="833"/>
      <c r="L90" s="833"/>
      <c r="M90" s="833"/>
      <c r="N90" s="833"/>
      <c r="O90" s="833"/>
      <c r="P90" s="833"/>
      <c r="Q90" s="833"/>
      <c r="R90" s="833"/>
      <c r="S90" s="833"/>
      <c r="W90" s="126"/>
    </row>
    <row r="91" spans="4:43" ht="17.25" hidden="1" customHeight="1">
      <c r="D91" s="846"/>
      <c r="E91" s="877"/>
      <c r="F91" s="885"/>
      <c r="G91" s="877"/>
      <c r="H91" s="879"/>
      <c r="I91" s="833"/>
      <c r="J91" s="833"/>
      <c r="K91" s="833"/>
      <c r="L91" s="833"/>
      <c r="M91" s="833"/>
      <c r="N91" s="833"/>
      <c r="O91" s="833"/>
      <c r="W91" s="126"/>
    </row>
    <row r="92" spans="4:43" ht="17.25" hidden="1" customHeight="1">
      <c r="D92" s="846"/>
      <c r="E92" s="877"/>
      <c r="F92" s="885"/>
      <c r="G92" s="877"/>
      <c r="H92" s="879"/>
      <c r="I92" s="833"/>
      <c r="J92" s="833"/>
      <c r="K92" s="833"/>
      <c r="W92" s="126"/>
    </row>
    <row r="93" spans="4:43" ht="17.25" hidden="1" customHeight="1">
      <c r="D93" s="846"/>
      <c r="E93" s="877"/>
      <c r="F93" s="886"/>
      <c r="G93" s="877"/>
      <c r="H93" s="127"/>
      <c r="I93" s="128"/>
      <c r="J93" s="128"/>
      <c r="K93" s="128"/>
      <c r="L93" s="128"/>
      <c r="M93" s="128"/>
      <c r="N93" s="128"/>
      <c r="O93" s="128"/>
      <c r="P93" s="128"/>
      <c r="Q93" s="128"/>
      <c r="R93" s="128"/>
      <c r="S93" s="129"/>
      <c r="T93" s="129"/>
      <c r="U93" s="129"/>
      <c r="V93" s="129"/>
      <c r="W93" s="130"/>
    </row>
    <row r="94" spans="4:43" ht="17.25" hidden="1" customHeight="1">
      <c r="D94" s="883">
        <v>4</v>
      </c>
      <c r="E94" s="876" t="s">
        <v>363</v>
      </c>
      <c r="F94" s="884" t="s">
        <v>39</v>
      </c>
      <c r="G94" s="876"/>
      <c r="H94" s="878"/>
      <c r="I94" s="880"/>
      <c r="J94" s="881"/>
      <c r="K94" s="875"/>
      <c r="L94" s="875"/>
      <c r="M94" s="875"/>
      <c r="N94" s="882"/>
      <c r="O94" s="875"/>
      <c r="P94" s="875"/>
      <c r="Q94" s="875"/>
      <c r="R94" s="874"/>
      <c r="S94" s="875"/>
      <c r="T94" s="121"/>
      <c r="U94" s="121"/>
      <c r="V94" s="122"/>
      <c r="W94" s="123"/>
      <c r="AC94" s="124" t="s">
        <v>364</v>
      </c>
      <c r="AD94" s="124" t="s">
        <v>365</v>
      </c>
      <c r="AE94" s="124" t="s">
        <v>366</v>
      </c>
      <c r="AF94" s="124" t="s">
        <v>367</v>
      </c>
      <c r="AH94" s="124" t="str">
        <f>IF($E$94=0,"",$E$94)</f>
        <v>Тариф на подвоз воды</v>
      </c>
      <c r="AI94" s="124" t="str">
        <f>IF($G$94=0,"",$G$94)</f>
        <v/>
      </c>
      <c r="AJ94" s="124" t="str">
        <f>IF($J$94=0,"",$J$94)</f>
        <v/>
      </c>
      <c r="AK94" s="124" t="str">
        <f>IF($K$94="нет","без дифференциации",IF($N$94=0,"",$N$94))</f>
        <v/>
      </c>
      <c r="AL94" s="124" t="str">
        <f>IF($O$94="нет","без дифференциации",IF($R$94=0,"",$R$94))</f>
        <v/>
      </c>
      <c r="AM94" s="124" t="str">
        <f>IF($S$94="нет","без дифференциации",IF($V$94=0,"",$V$94))</f>
        <v/>
      </c>
      <c r="AN94" s="131">
        <f>$I$94</f>
        <v>0</v>
      </c>
      <c r="AO94" s="124" t="str">
        <f>$I$94&amp;"."&amp;$M$94</f>
        <v>.</v>
      </c>
      <c r="AP94" s="101" t="str">
        <f>$I$94&amp;"."&amp;$M$94&amp;"."&amp;$Q$94</f>
        <v>..</v>
      </c>
      <c r="AQ94" s="101" t="str">
        <f>$I$94&amp;"."&amp;$M$94&amp;"."&amp;$Q$94&amp;"."&amp;$U$94</f>
        <v>...</v>
      </c>
    </row>
    <row r="95" spans="4:43" ht="17.25" hidden="1" customHeight="1">
      <c r="D95" s="883"/>
      <c r="E95" s="876"/>
      <c r="F95" s="885"/>
      <c r="G95" s="876"/>
      <c r="H95" s="879"/>
      <c r="I95" s="833"/>
      <c r="J95" s="833"/>
      <c r="K95" s="833"/>
      <c r="L95" s="833"/>
      <c r="M95" s="833"/>
      <c r="N95" s="833"/>
      <c r="O95" s="833"/>
      <c r="P95" s="833"/>
      <c r="Q95" s="833"/>
      <c r="R95" s="833"/>
      <c r="S95" s="833"/>
      <c r="W95" s="126"/>
    </row>
    <row r="96" spans="4:43" ht="17.25" hidden="1" customHeight="1">
      <c r="D96" s="846"/>
      <c r="E96" s="877"/>
      <c r="F96" s="885"/>
      <c r="G96" s="877"/>
      <c r="H96" s="879"/>
      <c r="I96" s="833"/>
      <c r="J96" s="833"/>
      <c r="K96" s="833"/>
      <c r="L96" s="833"/>
      <c r="M96" s="833"/>
      <c r="N96" s="833"/>
      <c r="O96" s="833"/>
      <c r="W96" s="126"/>
    </row>
    <row r="97" spans="4:43" ht="17.25" hidden="1" customHeight="1">
      <c r="D97" s="846"/>
      <c r="E97" s="877"/>
      <c r="F97" s="885"/>
      <c r="G97" s="877"/>
      <c r="H97" s="879"/>
      <c r="I97" s="833"/>
      <c r="J97" s="833"/>
      <c r="K97" s="833"/>
      <c r="W97" s="126"/>
    </row>
    <row r="98" spans="4:43" ht="17.25" hidden="1" customHeight="1">
      <c r="D98" s="846"/>
      <c r="E98" s="877"/>
      <c r="F98" s="886"/>
      <c r="G98" s="877"/>
      <c r="H98" s="127"/>
      <c r="I98" s="128"/>
      <c r="J98" s="128"/>
      <c r="K98" s="128"/>
      <c r="L98" s="128"/>
      <c r="M98" s="128"/>
      <c r="N98" s="128"/>
      <c r="O98" s="128"/>
      <c r="P98" s="128"/>
      <c r="Q98" s="128"/>
      <c r="R98" s="128"/>
      <c r="S98" s="129"/>
      <c r="T98" s="129"/>
      <c r="U98" s="129"/>
      <c r="V98" s="129"/>
      <c r="W98" s="130"/>
    </row>
    <row r="99" spans="4:43" ht="17.25" hidden="1" customHeight="1">
      <c r="D99" s="883">
        <v>5</v>
      </c>
      <c r="E99" s="876" t="s">
        <v>368</v>
      </c>
      <c r="F99" s="884" t="s">
        <v>39</v>
      </c>
      <c r="G99" s="876"/>
      <c r="H99" s="878"/>
      <c r="I99" s="880"/>
      <c r="J99" s="881"/>
      <c r="K99" s="875"/>
      <c r="L99" s="875"/>
      <c r="M99" s="875"/>
      <c r="N99" s="882"/>
      <c r="O99" s="875"/>
      <c r="P99" s="875"/>
      <c r="Q99" s="875"/>
      <c r="R99" s="874"/>
      <c r="S99" s="875"/>
      <c r="T99" s="121"/>
      <c r="U99" s="121"/>
      <c r="V99" s="122"/>
      <c r="W99" s="123"/>
      <c r="AC99" s="124" t="s">
        <v>369</v>
      </c>
      <c r="AD99" s="124" t="s">
        <v>370</v>
      </c>
      <c r="AE99" s="124" t="s">
        <v>371</v>
      </c>
      <c r="AF99" s="124" t="s">
        <v>372</v>
      </c>
      <c r="AH99" s="124" t="str">
        <f>IF($E$99=0,"",$E$99)</f>
        <v>Тариф на подключение (технологическое присоединение) к централизованной системе холодного водоснабжения</v>
      </c>
      <c r="AI99" s="124" t="str">
        <f>IF($G$99=0,"",$G$99)</f>
        <v/>
      </c>
      <c r="AJ99" s="124" t="str">
        <f>IF($J$99=0,"",$J$99)</f>
        <v/>
      </c>
      <c r="AK99" s="124" t="str">
        <f>IF($K$99="нет","без дифференциации",IF($N$99=0,"",$N$99))</f>
        <v/>
      </c>
      <c r="AL99" s="124" t="str">
        <f>IF($O$99="нет","без дифференциации",IF($R$99=0,"",$R$99))</f>
        <v/>
      </c>
      <c r="AM99" s="124" t="str">
        <f>IF($S$99="нет","без дифференциации",IF($V$99=0,"",$V$99))</f>
        <v/>
      </c>
      <c r="AN99" s="131">
        <f>$I$99</f>
        <v>0</v>
      </c>
      <c r="AO99" s="124" t="str">
        <f>$I$99&amp;"."&amp;$M$99</f>
        <v>.</v>
      </c>
      <c r="AP99" s="101" t="str">
        <f>$I$99&amp;"."&amp;$M$99&amp;"."&amp;$Q$99</f>
        <v>..</v>
      </c>
      <c r="AQ99" s="101" t="str">
        <f>$I$99&amp;"."&amp;$M$99&amp;"."&amp;$Q$99&amp;"."&amp;$U$99</f>
        <v>...</v>
      </c>
    </row>
    <row r="100" spans="4:43" ht="17.25" hidden="1" customHeight="1">
      <c r="D100" s="883"/>
      <c r="E100" s="876"/>
      <c r="F100" s="885"/>
      <c r="G100" s="876"/>
      <c r="H100" s="879"/>
      <c r="I100" s="833"/>
      <c r="J100" s="833"/>
      <c r="K100" s="833"/>
      <c r="L100" s="833"/>
      <c r="M100" s="833"/>
      <c r="N100" s="833"/>
      <c r="O100" s="833"/>
      <c r="P100" s="833"/>
      <c r="Q100" s="833"/>
      <c r="R100" s="833"/>
      <c r="S100" s="833"/>
      <c r="W100" s="126"/>
    </row>
    <row r="101" spans="4:43" ht="17.25" hidden="1" customHeight="1">
      <c r="D101" s="846"/>
      <c r="E101" s="877"/>
      <c r="F101" s="885"/>
      <c r="G101" s="877"/>
      <c r="H101" s="879"/>
      <c r="I101" s="833"/>
      <c r="J101" s="833"/>
      <c r="K101" s="833"/>
      <c r="L101" s="833"/>
      <c r="M101" s="833"/>
      <c r="N101" s="833"/>
      <c r="O101" s="833"/>
      <c r="W101" s="126"/>
    </row>
    <row r="102" spans="4:43" ht="17.25" hidden="1" customHeight="1">
      <c r="D102" s="846"/>
      <c r="E102" s="877"/>
      <c r="F102" s="885"/>
      <c r="G102" s="877"/>
      <c r="H102" s="879"/>
      <c r="I102" s="833"/>
      <c r="J102" s="833"/>
      <c r="K102" s="833"/>
      <c r="W102" s="126"/>
    </row>
    <row r="103" spans="4:43" ht="17.25" hidden="1" customHeight="1">
      <c r="D103" s="846"/>
      <c r="E103" s="877"/>
      <c r="F103" s="886"/>
      <c r="G103" s="877"/>
      <c r="H103" s="127"/>
      <c r="I103" s="128"/>
      <c r="J103" s="128"/>
      <c r="K103" s="128"/>
      <c r="L103" s="128"/>
      <c r="M103" s="128"/>
      <c r="N103" s="128"/>
      <c r="O103" s="128"/>
      <c r="P103" s="128"/>
      <c r="Q103" s="128"/>
      <c r="R103" s="128"/>
      <c r="S103" s="129"/>
      <c r="T103" s="129"/>
      <c r="U103" s="129"/>
      <c r="V103" s="129"/>
      <c r="W103" s="130"/>
    </row>
    <row r="104" spans="4:43" ht="11.25" hidden="1" customHeight="1"/>
    <row r="105" spans="4:43" ht="17.25" hidden="1" customHeight="1">
      <c r="D105" s="883">
        <v>1</v>
      </c>
      <c r="E105" s="876" t="s">
        <v>373</v>
      </c>
      <c r="F105" s="884" t="s">
        <v>39</v>
      </c>
      <c r="G105" s="876"/>
      <c r="H105" s="878"/>
      <c r="I105" s="880"/>
      <c r="J105" s="881"/>
      <c r="K105" s="875"/>
      <c r="L105" s="875"/>
      <c r="M105" s="875"/>
      <c r="N105" s="882"/>
      <c r="O105" s="875"/>
      <c r="P105" s="875"/>
      <c r="Q105" s="875"/>
      <c r="R105" s="874"/>
      <c r="S105" s="875"/>
      <c r="T105" s="121"/>
      <c r="U105" s="121"/>
      <c r="V105" s="122"/>
      <c r="W105" s="123"/>
      <c r="AC105" s="124" t="s">
        <v>374</v>
      </c>
      <c r="AD105" s="124" t="s">
        <v>375</v>
      </c>
      <c r="AE105" s="124" t="s">
        <v>376</v>
      </c>
      <c r="AF105" s="124" t="s">
        <v>377</v>
      </c>
      <c r="AH105" s="124" t="str">
        <f>IF($E$105=0,"",$E$105)</f>
        <v>Тариф на горячую воду (горячее водоснабжение)</v>
      </c>
      <c r="AI105" s="124" t="str">
        <f>IF($G$105=0,"",$G$105)</f>
        <v/>
      </c>
      <c r="AJ105" s="124" t="str">
        <f>IF($J$105=0,"",$J$105)</f>
        <v/>
      </c>
      <c r="AK105" s="124" t="str">
        <f>IF($K$105="нет","без дифференциации",IF($N$105=0,"",$N$105))</f>
        <v/>
      </c>
      <c r="AL105" s="124" t="str">
        <f>IF($O$105="нет","без дифференциации",IF($R$105=0,"",$R$105))</f>
        <v/>
      </c>
      <c r="AM105" s="124" t="str">
        <f>IF($S$105="нет","без дифференциации",IF($V$105=0,"",$V$105))</f>
        <v/>
      </c>
      <c r="AN105" s="124">
        <f>$I$105</f>
        <v>0</v>
      </c>
      <c r="AO105" s="124" t="str">
        <f>$I$105&amp;"."&amp;$M$105</f>
        <v>.</v>
      </c>
      <c r="AP105" s="124" t="str">
        <f>$I$105&amp;"."&amp;$M$105&amp;"."&amp;$Q$105</f>
        <v>..</v>
      </c>
      <c r="AQ105" s="124" t="str">
        <f>$I$105&amp;"."&amp;$M$105&amp;"."&amp;$Q$105&amp;"."&amp;$U$105</f>
        <v>...</v>
      </c>
    </row>
    <row r="106" spans="4:43" ht="17.25" hidden="1" customHeight="1">
      <c r="D106" s="883"/>
      <c r="E106" s="876"/>
      <c r="F106" s="885"/>
      <c r="G106" s="876"/>
      <c r="H106" s="879"/>
      <c r="I106" s="833"/>
      <c r="J106" s="833"/>
      <c r="K106" s="833"/>
      <c r="L106" s="833"/>
      <c r="M106" s="833"/>
      <c r="N106" s="833"/>
      <c r="O106" s="833"/>
      <c r="P106" s="833"/>
      <c r="Q106" s="833"/>
      <c r="R106" s="833"/>
      <c r="S106" s="833"/>
      <c r="W106" s="126"/>
    </row>
    <row r="107" spans="4:43" ht="17.25" hidden="1" customHeight="1">
      <c r="D107" s="883"/>
      <c r="E107" s="876"/>
      <c r="F107" s="885"/>
      <c r="G107" s="876"/>
      <c r="H107" s="879"/>
      <c r="I107" s="833"/>
      <c r="J107" s="833"/>
      <c r="K107" s="833"/>
      <c r="L107" s="833"/>
      <c r="M107" s="833"/>
      <c r="N107" s="833"/>
      <c r="O107" s="833"/>
      <c r="W107" s="126"/>
    </row>
    <row r="108" spans="4:43" ht="17.25" hidden="1" customHeight="1">
      <c r="D108" s="883"/>
      <c r="E108" s="876"/>
      <c r="F108" s="885"/>
      <c r="G108" s="876"/>
      <c r="H108" s="879"/>
      <c r="I108" s="833"/>
      <c r="J108" s="833"/>
      <c r="K108" s="833"/>
      <c r="W108" s="126"/>
    </row>
    <row r="109" spans="4:43" ht="17.25" hidden="1" customHeight="1">
      <c r="D109" s="846"/>
      <c r="E109" s="877"/>
      <c r="F109" s="886"/>
      <c r="G109" s="877"/>
      <c r="H109" s="127"/>
      <c r="I109" s="128"/>
      <c r="J109" s="128"/>
      <c r="K109" s="128"/>
      <c r="L109" s="128"/>
      <c r="M109" s="128"/>
      <c r="N109" s="128"/>
      <c r="O109" s="128"/>
      <c r="P109" s="128"/>
      <c r="Q109" s="128"/>
      <c r="R109" s="128"/>
      <c r="S109" s="129"/>
      <c r="T109" s="129"/>
      <c r="U109" s="129"/>
      <c r="V109" s="129"/>
      <c r="W109" s="130"/>
    </row>
    <row r="110" spans="4:43" ht="17.25" hidden="1" customHeight="1">
      <c r="D110" s="883">
        <v>2</v>
      </c>
      <c r="E110" s="876" t="s">
        <v>378</v>
      </c>
      <c r="F110" s="884" t="s">
        <v>39</v>
      </c>
      <c r="G110" s="876"/>
      <c r="H110" s="878"/>
      <c r="I110" s="880"/>
      <c r="J110" s="881"/>
      <c r="K110" s="875"/>
      <c r="L110" s="875"/>
      <c r="M110" s="875"/>
      <c r="N110" s="882"/>
      <c r="O110" s="875"/>
      <c r="P110" s="875"/>
      <c r="Q110" s="875"/>
      <c r="R110" s="874"/>
      <c r="S110" s="875"/>
      <c r="T110" s="121"/>
      <c r="U110" s="121"/>
      <c r="V110" s="122"/>
      <c r="W110" s="123"/>
      <c r="AC110" s="124" t="s">
        <v>379</v>
      </c>
      <c r="AD110" s="124" t="s">
        <v>380</v>
      </c>
      <c r="AE110" s="124" t="s">
        <v>381</v>
      </c>
      <c r="AF110" s="124" t="s">
        <v>382</v>
      </c>
      <c r="AH110" s="124" t="str">
        <f>IF($E$110=0,"",$E$110)</f>
        <v>Тариф на транспортировку горячей воды</v>
      </c>
      <c r="AI110" s="124" t="str">
        <f>IF($G$110=0,"",$G$110)</f>
        <v/>
      </c>
      <c r="AJ110" s="124" t="str">
        <f>IF($J$110=0,"",$J$110)</f>
        <v/>
      </c>
      <c r="AK110" s="124" t="str">
        <f>IF($K$110="нет","без дифференциации",IF($N$110=0,"",$N$110))</f>
        <v/>
      </c>
      <c r="AL110" s="124" t="str">
        <f>IF($O$110="нет","без дифференциации",IF($R$110=0,"",$R$110))</f>
        <v/>
      </c>
      <c r="AM110" s="124" t="str">
        <f>IF($S$110="нет","без дифференциации",IF($V$110=0,"",$V$110))</f>
        <v/>
      </c>
      <c r="AN110" s="131">
        <f>$I$110</f>
        <v>0</v>
      </c>
      <c r="AO110" s="124" t="str">
        <f>$I$110&amp;"."&amp;$M$110</f>
        <v>.</v>
      </c>
      <c r="AP110" s="101" t="str">
        <f>$I$110&amp;"."&amp;$M$110&amp;"."&amp;$Q$110</f>
        <v>..</v>
      </c>
      <c r="AQ110" s="101" t="str">
        <f>$I$110&amp;"."&amp;$M$110&amp;"."&amp;$Q$110&amp;"."&amp;$U$110</f>
        <v>...</v>
      </c>
    </row>
    <row r="111" spans="4:43" ht="17.25" hidden="1" customHeight="1">
      <c r="D111" s="883"/>
      <c r="E111" s="876"/>
      <c r="F111" s="885"/>
      <c r="G111" s="876"/>
      <c r="H111" s="879"/>
      <c r="I111" s="833"/>
      <c r="J111" s="833"/>
      <c r="K111" s="833"/>
      <c r="L111" s="833"/>
      <c r="M111" s="833"/>
      <c r="N111" s="833"/>
      <c r="O111" s="833"/>
      <c r="P111" s="833"/>
      <c r="Q111" s="833"/>
      <c r="R111" s="833"/>
      <c r="S111" s="833"/>
      <c r="W111" s="126"/>
    </row>
    <row r="112" spans="4:43" ht="17.25" hidden="1" customHeight="1">
      <c r="D112" s="846"/>
      <c r="E112" s="877"/>
      <c r="F112" s="885"/>
      <c r="G112" s="877"/>
      <c r="H112" s="879"/>
      <c r="I112" s="833"/>
      <c r="J112" s="833"/>
      <c r="K112" s="833"/>
      <c r="L112" s="833"/>
      <c r="M112" s="833"/>
      <c r="N112" s="833"/>
      <c r="O112" s="833"/>
      <c r="W112" s="126"/>
    </row>
    <row r="113" spans="4:43" ht="17.25" hidden="1" customHeight="1">
      <c r="D113" s="846"/>
      <c r="E113" s="877"/>
      <c r="F113" s="885"/>
      <c r="G113" s="877"/>
      <c r="H113" s="879"/>
      <c r="I113" s="833"/>
      <c r="J113" s="833"/>
      <c r="K113" s="833"/>
      <c r="W113" s="126"/>
    </row>
    <row r="114" spans="4:43" ht="17.25" hidden="1" customHeight="1">
      <c r="D114" s="846"/>
      <c r="E114" s="877"/>
      <c r="F114" s="886"/>
      <c r="G114" s="877"/>
      <c r="H114" s="127"/>
      <c r="I114" s="128"/>
      <c r="J114" s="128"/>
      <c r="K114" s="128"/>
      <c r="L114" s="128"/>
      <c r="M114" s="128"/>
      <c r="N114" s="128"/>
      <c r="O114" s="128"/>
      <c r="P114" s="128"/>
      <c r="Q114" s="128"/>
      <c r="R114" s="128"/>
      <c r="S114" s="129"/>
      <c r="T114" s="129"/>
      <c r="U114" s="129"/>
      <c r="V114" s="129"/>
      <c r="W114" s="130"/>
    </row>
    <row r="115" spans="4:43" ht="17.25" hidden="1" customHeight="1">
      <c r="D115" s="883">
        <v>3</v>
      </c>
      <c r="E115" s="876" t="s">
        <v>383</v>
      </c>
      <c r="F115" s="884" t="s">
        <v>39</v>
      </c>
      <c r="G115" s="876"/>
      <c r="H115" s="878"/>
      <c r="I115" s="880"/>
      <c r="J115" s="881"/>
      <c r="K115" s="875"/>
      <c r="L115" s="875"/>
      <c r="M115" s="875"/>
      <c r="N115" s="882"/>
      <c r="O115" s="875"/>
      <c r="P115" s="875"/>
      <c r="Q115" s="875"/>
      <c r="R115" s="874"/>
      <c r="S115" s="875"/>
      <c r="T115" s="121"/>
      <c r="U115" s="121"/>
      <c r="V115" s="122"/>
      <c r="W115" s="123"/>
      <c r="AC115" s="124" t="s">
        <v>384</v>
      </c>
      <c r="AD115" s="124" t="s">
        <v>385</v>
      </c>
      <c r="AE115" s="124" t="s">
        <v>386</v>
      </c>
      <c r="AF115" s="124" t="s">
        <v>387</v>
      </c>
      <c r="AH115" s="124" t="str">
        <f>IF($E$115=0,"",$E$115)</f>
        <v>Тариф на подключение (технологическое присоединение) к централизованной системе горячего водоснабжения</v>
      </c>
      <c r="AI115" s="124" t="str">
        <f>IF($G$115=0,"",$G$115)</f>
        <v/>
      </c>
      <c r="AJ115" s="124" t="str">
        <f>IF($J$115=0,"",$J$115)</f>
        <v/>
      </c>
      <c r="AK115" s="124" t="str">
        <f>IF($K$115="нет","без дифференциации",IF($N$115=0,"",$N$115))</f>
        <v/>
      </c>
      <c r="AL115" s="124" t="str">
        <f>IF($O$115="нет","без дифференциации",IF($R$115=0,"",$R$115))</f>
        <v/>
      </c>
      <c r="AM115" s="124" t="str">
        <f>IF($S$115="нет","без дифференциации",IF($V$115=0,"",$V$115))</f>
        <v/>
      </c>
      <c r="AN115" s="131">
        <f>$I$115</f>
        <v>0</v>
      </c>
      <c r="AO115" s="124" t="str">
        <f>$I$115&amp;"."&amp;$M$115</f>
        <v>.</v>
      </c>
      <c r="AP115" s="101" t="str">
        <f>$I$115&amp;"."&amp;$M$115&amp;"."&amp;$Q$115</f>
        <v>..</v>
      </c>
      <c r="AQ115" s="101" t="str">
        <f>$I$115&amp;"."&amp;$M$115&amp;"."&amp;$Q$115&amp;"."&amp;$U$115</f>
        <v>...</v>
      </c>
    </row>
    <row r="116" spans="4:43" ht="17.25" hidden="1" customHeight="1">
      <c r="D116" s="883"/>
      <c r="E116" s="876"/>
      <c r="F116" s="885"/>
      <c r="G116" s="876"/>
      <c r="H116" s="879"/>
      <c r="I116" s="833"/>
      <c r="J116" s="833"/>
      <c r="K116" s="833"/>
      <c r="L116" s="833"/>
      <c r="M116" s="833"/>
      <c r="N116" s="833"/>
      <c r="O116" s="833"/>
      <c r="P116" s="833"/>
      <c r="Q116" s="833"/>
      <c r="R116" s="833"/>
      <c r="S116" s="833"/>
      <c r="W116" s="126"/>
    </row>
    <row r="117" spans="4:43" ht="17.25" hidden="1" customHeight="1">
      <c r="D117" s="846"/>
      <c r="E117" s="877"/>
      <c r="F117" s="885"/>
      <c r="G117" s="877"/>
      <c r="H117" s="879"/>
      <c r="I117" s="833"/>
      <c r="J117" s="833"/>
      <c r="K117" s="833"/>
      <c r="L117" s="833"/>
      <c r="M117" s="833"/>
      <c r="N117" s="833"/>
      <c r="O117" s="833"/>
      <c r="W117" s="126"/>
    </row>
    <row r="118" spans="4:43" ht="17.25" hidden="1" customHeight="1">
      <c r="D118" s="846"/>
      <c r="E118" s="877"/>
      <c r="F118" s="885"/>
      <c r="G118" s="877"/>
      <c r="H118" s="879"/>
      <c r="I118" s="833"/>
      <c r="J118" s="833"/>
      <c r="K118" s="833"/>
      <c r="W118" s="126"/>
    </row>
    <row r="119" spans="4:43" ht="17.25" hidden="1" customHeight="1">
      <c r="D119" s="846"/>
      <c r="E119" s="877"/>
      <c r="F119" s="886"/>
      <c r="G119" s="877"/>
      <c r="H119" s="127"/>
      <c r="I119" s="128"/>
      <c r="J119" s="128"/>
      <c r="K119" s="128"/>
      <c r="L119" s="128"/>
      <c r="M119" s="128"/>
      <c r="N119" s="128"/>
      <c r="O119" s="128"/>
      <c r="P119" s="128"/>
      <c r="Q119" s="128"/>
      <c r="R119" s="128"/>
      <c r="S119" s="129"/>
      <c r="T119" s="129"/>
      <c r="U119" s="129"/>
      <c r="V119" s="129"/>
      <c r="W119" s="130"/>
    </row>
    <row r="120" spans="4:43" ht="11.25" hidden="1" customHeight="1"/>
    <row r="121" spans="4:43" ht="17.25" hidden="1" customHeight="1">
      <c r="D121" s="883">
        <v>1</v>
      </c>
      <c r="E121" s="876" t="s">
        <v>388</v>
      </c>
      <c r="F121" s="884" t="s">
        <v>39</v>
      </c>
      <c r="G121" s="876"/>
      <c r="H121" s="878"/>
      <c r="I121" s="880"/>
      <c r="J121" s="881"/>
      <c r="K121" s="875"/>
      <c r="L121" s="875"/>
      <c r="M121" s="875"/>
      <c r="N121" s="882"/>
      <c r="O121" s="875"/>
      <c r="P121" s="875"/>
      <c r="Q121" s="875"/>
      <c r="R121" s="874"/>
      <c r="S121" s="875"/>
      <c r="T121" s="121"/>
      <c r="U121" s="121"/>
      <c r="V121" s="122"/>
      <c r="W121" s="123"/>
      <c r="AC121" s="124" t="s">
        <v>389</v>
      </c>
      <c r="AD121" s="124" t="s">
        <v>390</v>
      </c>
      <c r="AE121" s="124" t="s">
        <v>391</v>
      </c>
      <c r="AF121" s="124" t="s">
        <v>392</v>
      </c>
      <c r="AH121" s="124" t="str">
        <f>IF($E$121=0,"",$E$121)</f>
        <v>Тариф на водоотведение</v>
      </c>
      <c r="AI121" s="124" t="str">
        <f>IF($G$121=0,"",$G$121)</f>
        <v/>
      </c>
      <c r="AJ121" s="124" t="str">
        <f>IF($J$121=0,"",$J$121)</f>
        <v/>
      </c>
      <c r="AK121" s="124" t="str">
        <f>IF($K$121="нет","без дифференциации",IF($N$121=0,"",$N$121))</f>
        <v/>
      </c>
      <c r="AL121" s="124" t="str">
        <f>IF($O$121="нет","без дифференциации",IF($R$121=0,"",$R$121))</f>
        <v/>
      </c>
      <c r="AM121" s="124" t="str">
        <f>IF($S$121="нет","без дифференциации",IF($V$121=0,"",$V$121))</f>
        <v/>
      </c>
      <c r="AN121" s="124">
        <f>$I$121</f>
        <v>0</v>
      </c>
      <c r="AO121" s="124" t="str">
        <f>$I$121&amp;"."&amp;$M$121</f>
        <v>.</v>
      </c>
      <c r="AP121" s="124" t="str">
        <f>$I$121&amp;"."&amp;$M$121&amp;"."&amp;$Q$121</f>
        <v>..</v>
      </c>
      <c r="AQ121" s="124" t="str">
        <f>$I$121&amp;"."&amp;$M$121&amp;"."&amp;$Q$121&amp;"."&amp;$U$121</f>
        <v>...</v>
      </c>
    </row>
    <row r="122" spans="4:43" ht="17.25" hidden="1" customHeight="1">
      <c r="D122" s="883"/>
      <c r="E122" s="876"/>
      <c r="F122" s="885"/>
      <c r="G122" s="876"/>
      <c r="H122" s="879"/>
      <c r="I122" s="833"/>
      <c r="J122" s="833"/>
      <c r="K122" s="833"/>
      <c r="L122" s="833"/>
      <c r="M122" s="833"/>
      <c r="N122" s="833"/>
      <c r="O122" s="833"/>
      <c r="P122" s="833"/>
      <c r="Q122" s="833"/>
      <c r="R122" s="833"/>
      <c r="S122" s="833"/>
      <c r="W122" s="126"/>
    </row>
    <row r="123" spans="4:43" ht="17.25" hidden="1" customHeight="1">
      <c r="D123" s="883"/>
      <c r="E123" s="876"/>
      <c r="F123" s="885"/>
      <c r="G123" s="876"/>
      <c r="H123" s="879"/>
      <c r="I123" s="833"/>
      <c r="J123" s="833"/>
      <c r="K123" s="833"/>
      <c r="L123" s="833"/>
      <c r="M123" s="833"/>
      <c r="N123" s="833"/>
      <c r="O123" s="833"/>
      <c r="W123" s="126"/>
    </row>
    <row r="124" spans="4:43" ht="17.25" hidden="1" customHeight="1">
      <c r="D124" s="883"/>
      <c r="E124" s="876"/>
      <c r="F124" s="885"/>
      <c r="G124" s="876"/>
      <c r="H124" s="879"/>
      <c r="I124" s="833"/>
      <c r="J124" s="833"/>
      <c r="K124" s="833"/>
      <c r="W124" s="126"/>
    </row>
    <row r="125" spans="4:43" ht="17.25" hidden="1" customHeight="1">
      <c r="D125" s="846"/>
      <c r="E125" s="877"/>
      <c r="F125" s="886"/>
      <c r="G125" s="877"/>
      <c r="H125" s="127"/>
      <c r="I125" s="128"/>
      <c r="J125" s="128"/>
      <c r="K125" s="128"/>
      <c r="L125" s="128"/>
      <c r="M125" s="128"/>
      <c r="N125" s="128"/>
      <c r="O125" s="128"/>
      <c r="P125" s="128"/>
      <c r="Q125" s="128"/>
      <c r="R125" s="128"/>
      <c r="S125" s="129"/>
      <c r="T125" s="129"/>
      <c r="U125" s="129"/>
      <c r="V125" s="129"/>
      <c r="W125" s="130"/>
    </row>
    <row r="126" spans="4:43" ht="17.25" hidden="1" customHeight="1">
      <c r="D126" s="883">
        <v>2</v>
      </c>
      <c r="E126" s="876" t="s">
        <v>393</v>
      </c>
      <c r="F126" s="884" t="s">
        <v>39</v>
      </c>
      <c r="G126" s="876"/>
      <c r="H126" s="878"/>
      <c r="I126" s="880"/>
      <c r="J126" s="881"/>
      <c r="K126" s="875"/>
      <c r="L126" s="875"/>
      <c r="M126" s="875"/>
      <c r="N126" s="882"/>
      <c r="O126" s="875"/>
      <c r="P126" s="875"/>
      <c r="Q126" s="875"/>
      <c r="R126" s="874"/>
      <c r="S126" s="875"/>
      <c r="T126" s="121"/>
      <c r="U126" s="121"/>
      <c r="V126" s="122"/>
      <c r="W126" s="123"/>
      <c r="AC126" s="124" t="s">
        <v>394</v>
      </c>
      <c r="AD126" s="124" t="s">
        <v>395</v>
      </c>
      <c r="AE126" s="124" t="s">
        <v>396</v>
      </c>
      <c r="AF126" s="124" t="s">
        <v>397</v>
      </c>
      <c r="AH126" s="124" t="str">
        <f>IF($E$126=0,"",$E$126)</f>
        <v>Тариф на транспортировку сточных вод</v>
      </c>
      <c r="AI126" s="124" t="str">
        <f>IF($G$126=0,"",$G$126)</f>
        <v/>
      </c>
      <c r="AJ126" s="124" t="str">
        <f>IF($J$126=0,"",$J$126)</f>
        <v/>
      </c>
      <c r="AK126" s="124" t="str">
        <f>IF($K$126="нет","без дифференциации",IF($N$126=0,"",$N$126))</f>
        <v/>
      </c>
      <c r="AL126" s="124" t="str">
        <f>IF($O$126="нет","без дифференциации",IF($R$126=0,"",$R$126))</f>
        <v/>
      </c>
      <c r="AM126" s="124" t="str">
        <f>IF($S$126="нет","без дифференциации",IF($V$126=0,"",$V$126))</f>
        <v/>
      </c>
      <c r="AN126" s="131">
        <f>$I$126</f>
        <v>0</v>
      </c>
      <c r="AO126" s="124" t="str">
        <f>$I$126&amp;"."&amp;$M$126</f>
        <v>.</v>
      </c>
      <c r="AP126" s="101" t="str">
        <f>$I$126&amp;"."&amp;$M$126&amp;"."&amp;$Q$126</f>
        <v>..</v>
      </c>
      <c r="AQ126" s="101" t="str">
        <f>$I$126&amp;"."&amp;$M$126&amp;"."&amp;$Q$126&amp;"."&amp;$U$126</f>
        <v>...</v>
      </c>
    </row>
    <row r="127" spans="4:43" ht="17.25" hidden="1" customHeight="1">
      <c r="D127" s="883"/>
      <c r="E127" s="876"/>
      <c r="F127" s="885"/>
      <c r="G127" s="876"/>
      <c r="H127" s="879"/>
      <c r="I127" s="833"/>
      <c r="J127" s="833"/>
      <c r="K127" s="833"/>
      <c r="L127" s="833"/>
      <c r="M127" s="833"/>
      <c r="N127" s="833"/>
      <c r="O127" s="833"/>
      <c r="P127" s="833"/>
      <c r="Q127" s="833"/>
      <c r="R127" s="833"/>
      <c r="S127" s="833"/>
      <c r="W127" s="126"/>
    </row>
    <row r="128" spans="4:43" ht="17.25" hidden="1" customHeight="1">
      <c r="D128" s="846"/>
      <c r="E128" s="877"/>
      <c r="F128" s="885"/>
      <c r="G128" s="877"/>
      <c r="H128" s="879"/>
      <c r="I128" s="833"/>
      <c r="J128" s="833"/>
      <c r="K128" s="833"/>
      <c r="L128" s="833"/>
      <c r="M128" s="833"/>
      <c r="N128" s="833"/>
      <c r="O128" s="833"/>
      <c r="W128" s="126"/>
    </row>
    <row r="129" spans="4:43" ht="17.25" hidden="1" customHeight="1">
      <c r="D129" s="846"/>
      <c r="E129" s="877"/>
      <c r="F129" s="885"/>
      <c r="G129" s="877"/>
      <c r="H129" s="879"/>
      <c r="I129" s="833"/>
      <c r="J129" s="833"/>
      <c r="K129" s="833"/>
      <c r="W129" s="126"/>
    </row>
    <row r="130" spans="4:43" ht="17.25" hidden="1" customHeight="1">
      <c r="D130" s="846"/>
      <c r="E130" s="877"/>
      <c r="F130" s="886"/>
      <c r="G130" s="877"/>
      <c r="H130" s="127"/>
      <c r="I130" s="128"/>
      <c r="J130" s="128"/>
      <c r="K130" s="128"/>
      <c r="L130" s="128"/>
      <c r="M130" s="128"/>
      <c r="N130" s="128"/>
      <c r="O130" s="128"/>
      <c r="P130" s="128"/>
      <c r="Q130" s="128"/>
      <c r="R130" s="128"/>
      <c r="S130" s="129"/>
      <c r="T130" s="129"/>
      <c r="U130" s="129"/>
      <c r="V130" s="129"/>
      <c r="W130" s="130"/>
    </row>
    <row r="131" spans="4:43" ht="17.25" hidden="1" customHeight="1">
      <c r="D131" s="883">
        <v>3</v>
      </c>
      <c r="E131" s="876" t="s">
        <v>398</v>
      </c>
      <c r="F131" s="884" t="s">
        <v>39</v>
      </c>
      <c r="G131" s="876"/>
      <c r="H131" s="878"/>
      <c r="I131" s="880"/>
      <c r="J131" s="881"/>
      <c r="K131" s="875"/>
      <c r="L131" s="875"/>
      <c r="M131" s="875"/>
      <c r="N131" s="882"/>
      <c r="O131" s="875"/>
      <c r="P131" s="875"/>
      <c r="Q131" s="875"/>
      <c r="R131" s="874"/>
      <c r="S131" s="875"/>
      <c r="T131" s="121"/>
      <c r="U131" s="121"/>
      <c r="V131" s="122"/>
      <c r="W131" s="123"/>
      <c r="AC131" s="124" t="s">
        <v>399</v>
      </c>
      <c r="AD131" s="124" t="s">
        <v>400</v>
      </c>
      <c r="AE131" s="124" t="s">
        <v>401</v>
      </c>
      <c r="AF131" s="124" t="s">
        <v>402</v>
      </c>
      <c r="AH131" s="124" t="str">
        <f>IF($E$131=0,"",$E$131)</f>
        <v>Тариф на подключение (технологическое присоединение) к централизованной системе водоотведения</v>
      </c>
      <c r="AI131" s="124" t="str">
        <f>IF($G$131=0,"",$G$131)</f>
        <v/>
      </c>
      <c r="AJ131" s="124" t="str">
        <f>IF($J$131=0,"",$J$131)</f>
        <v/>
      </c>
      <c r="AK131" s="124" t="str">
        <f>IF($K$131="нет","без дифференциации",IF($N$131=0,"",$N$131))</f>
        <v/>
      </c>
      <c r="AL131" s="124" t="str">
        <f>IF($O$131="нет","без дифференциации",IF($R$131=0,"",$R$131))</f>
        <v/>
      </c>
      <c r="AM131" s="124" t="str">
        <f>IF($S$131="нет","без дифференциации",IF($V$131=0,"",$V$131))</f>
        <v/>
      </c>
      <c r="AN131" s="131">
        <f>$I$131</f>
        <v>0</v>
      </c>
      <c r="AO131" s="124" t="str">
        <f>$I$131&amp;"."&amp;$M$131</f>
        <v>.</v>
      </c>
      <c r="AP131" s="101" t="str">
        <f>$I$131&amp;"."&amp;$M$131&amp;"."&amp;$Q$131</f>
        <v>..</v>
      </c>
      <c r="AQ131" s="101" t="str">
        <f>$I$131&amp;"."&amp;$M$131&amp;"."&amp;$Q$131&amp;"."&amp;$U$131</f>
        <v>...</v>
      </c>
    </row>
    <row r="132" spans="4:43" ht="17.25" hidden="1" customHeight="1">
      <c r="D132" s="883"/>
      <c r="E132" s="876"/>
      <c r="F132" s="885"/>
      <c r="G132" s="876"/>
      <c r="H132" s="879"/>
      <c r="I132" s="833"/>
      <c r="J132" s="833"/>
      <c r="K132" s="833"/>
      <c r="L132" s="833"/>
      <c r="M132" s="833"/>
      <c r="N132" s="833"/>
      <c r="O132" s="833"/>
      <c r="P132" s="833"/>
      <c r="Q132" s="833"/>
      <c r="R132" s="833"/>
      <c r="S132" s="833"/>
      <c r="W132" s="126"/>
    </row>
    <row r="133" spans="4:43" ht="17.25" hidden="1" customHeight="1">
      <c r="D133" s="846"/>
      <c r="E133" s="877"/>
      <c r="F133" s="885"/>
      <c r="G133" s="877"/>
      <c r="H133" s="879"/>
      <c r="I133" s="833"/>
      <c r="J133" s="833"/>
      <c r="K133" s="833"/>
      <c r="L133" s="833"/>
      <c r="M133" s="833"/>
      <c r="N133" s="833"/>
      <c r="O133" s="833"/>
      <c r="W133" s="126"/>
    </row>
    <row r="134" spans="4:43" ht="17.25" hidden="1" customHeight="1">
      <c r="D134" s="846"/>
      <c r="E134" s="877"/>
      <c r="F134" s="885"/>
      <c r="G134" s="877"/>
      <c r="H134" s="879"/>
      <c r="I134" s="833"/>
      <c r="J134" s="833"/>
      <c r="K134" s="833"/>
      <c r="W134" s="126"/>
    </row>
    <row r="135" spans="4:43" ht="17.25" hidden="1" customHeight="1">
      <c r="D135" s="846"/>
      <c r="E135" s="877"/>
      <c r="F135" s="886"/>
      <c r="G135" s="877"/>
      <c r="H135" s="127"/>
      <c r="I135" s="128"/>
      <c r="J135" s="128"/>
      <c r="K135" s="128"/>
      <c r="L135" s="128"/>
      <c r="M135" s="128"/>
      <c r="N135" s="128"/>
      <c r="O135" s="128"/>
      <c r="P135" s="128"/>
      <c r="Q135" s="128"/>
      <c r="R135" s="128"/>
      <c r="S135" s="129"/>
      <c r="T135" s="129"/>
      <c r="U135" s="129"/>
      <c r="V135" s="129"/>
      <c r="W135" s="130"/>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40"/>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s>
  <sheetData>
    <row r="1" spans="4:38" ht="11.25" hidden="1" customHeight="1"/>
    <row r="2" spans="4:38" ht="11.25" hidden="1" customHeight="1">
      <c r="L2" s="133" t="s">
        <v>403</v>
      </c>
      <c r="M2" s="133" t="s">
        <v>404</v>
      </c>
      <c r="R2" s="133" t="s">
        <v>405</v>
      </c>
      <c r="S2" s="133" t="s">
        <v>404</v>
      </c>
      <c r="X2" s="133" t="s">
        <v>403</v>
      </c>
      <c r="Y2" s="133" t="s">
        <v>404</v>
      </c>
      <c r="AD2" s="133" t="s">
        <v>403</v>
      </c>
      <c r="AE2" s="133" t="s">
        <v>404</v>
      </c>
    </row>
    <row r="4" spans="4:38" ht="33" customHeight="1">
      <c r="D4" s="906" t="s">
        <v>406</v>
      </c>
      <c r="E4" s="906"/>
      <c r="F4" s="906"/>
      <c r="G4" s="906"/>
      <c r="H4" s="906"/>
      <c r="I4" s="906"/>
      <c r="J4" s="906"/>
    </row>
    <row r="5" spans="4:38" ht="14.25" customHeight="1">
      <c r="D5" s="927" t="str">
        <f>IF(org=0,"Не определено",org)</f>
        <v>ООО "Смоленскрегионтеплоэнерго"</v>
      </c>
      <c r="E5" s="927"/>
      <c r="F5" s="927"/>
      <c r="G5" s="927"/>
      <c r="H5" s="927"/>
      <c r="I5" s="927"/>
      <c r="J5" s="927"/>
    </row>
    <row r="6" spans="4:38" ht="14.25" customHeight="1"/>
    <row r="7" spans="4:38" ht="0.75" customHeight="1"/>
    <row r="8" spans="4:38" ht="31.5" customHeight="1">
      <c r="D8" s="858" t="s">
        <v>71</v>
      </c>
      <c r="E8" s="858" t="s">
        <v>200</v>
      </c>
      <c r="F8" s="908" t="s">
        <v>254</v>
      </c>
      <c r="G8" s="909"/>
      <c r="H8" s="908" t="s">
        <v>71</v>
      </c>
      <c r="I8" s="909"/>
      <c r="J8" s="858" t="s">
        <v>255</v>
      </c>
      <c r="K8" s="136"/>
      <c r="L8" s="907" t="s">
        <v>407</v>
      </c>
      <c r="M8" s="907"/>
      <c r="N8" s="907"/>
      <c r="O8" s="907"/>
      <c r="P8" s="907"/>
      <c r="Q8" s="135"/>
      <c r="R8" s="835" t="s">
        <v>408</v>
      </c>
      <c r="S8" s="841"/>
      <c r="T8" s="841"/>
      <c r="U8" s="841"/>
      <c r="V8" s="841"/>
      <c r="W8" s="135"/>
      <c r="X8" s="858" t="s">
        <v>409</v>
      </c>
      <c r="Y8" s="858"/>
      <c r="Z8" s="858"/>
      <c r="AA8" s="858"/>
      <c r="AB8" s="858"/>
      <c r="AC8" s="137"/>
      <c r="AD8" s="858" t="s">
        <v>410</v>
      </c>
      <c r="AE8" s="858"/>
      <c r="AF8" s="858"/>
      <c r="AG8" s="858"/>
      <c r="AH8" s="835"/>
      <c r="AI8" s="858" t="s">
        <v>411</v>
      </c>
    </row>
    <row r="9" spans="4:38" ht="22.5" customHeight="1">
      <c r="D9" s="858"/>
      <c r="E9" s="858"/>
      <c r="F9" s="907" t="s">
        <v>72</v>
      </c>
      <c r="G9" s="907" t="s">
        <v>260</v>
      </c>
      <c r="H9" s="910"/>
      <c r="I9" s="911"/>
      <c r="J9" s="835"/>
      <c r="K9" s="138"/>
      <c r="L9" s="858" t="s">
        <v>412</v>
      </c>
      <c r="M9" s="835"/>
      <c r="N9" s="908" t="s">
        <v>71</v>
      </c>
      <c r="O9" s="909"/>
      <c r="P9" s="858" t="s">
        <v>261</v>
      </c>
      <c r="Q9" s="136"/>
      <c r="R9" s="858" t="s">
        <v>412</v>
      </c>
      <c r="S9" s="835"/>
      <c r="T9" s="908" t="s">
        <v>71</v>
      </c>
      <c r="U9" s="909"/>
      <c r="V9" s="858" t="s">
        <v>261</v>
      </c>
      <c r="W9" s="136"/>
      <c r="X9" s="858" t="s">
        <v>412</v>
      </c>
      <c r="Y9" s="835"/>
      <c r="Z9" s="908" t="s">
        <v>71</v>
      </c>
      <c r="AA9" s="909"/>
      <c r="AB9" s="858" t="s">
        <v>413</v>
      </c>
      <c r="AC9" s="136"/>
      <c r="AD9" s="858" t="s">
        <v>412</v>
      </c>
      <c r="AE9" s="835"/>
      <c r="AF9" s="908" t="s">
        <v>71</v>
      </c>
      <c r="AG9" s="909"/>
      <c r="AH9" s="835" t="s">
        <v>413</v>
      </c>
      <c r="AI9" s="858"/>
    </row>
    <row r="10" spans="4:38" ht="22.5" customHeight="1">
      <c r="D10" s="907"/>
      <c r="E10" s="907"/>
      <c r="F10" s="912"/>
      <c r="G10" s="912"/>
      <c r="H10" s="913"/>
      <c r="I10" s="914"/>
      <c r="J10" s="908"/>
      <c r="K10" s="138"/>
      <c r="L10" s="137" t="s">
        <v>414</v>
      </c>
      <c r="M10" s="135" t="s">
        <v>415</v>
      </c>
      <c r="N10" s="910"/>
      <c r="O10" s="911"/>
      <c r="P10" s="907"/>
      <c r="Q10" s="136"/>
      <c r="R10" s="137" t="s">
        <v>414</v>
      </c>
      <c r="S10" s="135" t="s">
        <v>415</v>
      </c>
      <c r="T10" s="910"/>
      <c r="U10" s="911"/>
      <c r="V10" s="907"/>
      <c r="W10" s="136"/>
      <c r="X10" s="137" t="s">
        <v>414</v>
      </c>
      <c r="Y10" s="135" t="s">
        <v>415</v>
      </c>
      <c r="Z10" s="910"/>
      <c r="AA10" s="911"/>
      <c r="AB10" s="907"/>
      <c r="AC10" s="136"/>
      <c r="AD10" s="137" t="s">
        <v>414</v>
      </c>
      <c r="AE10" s="135" t="s">
        <v>415</v>
      </c>
      <c r="AF10" s="910"/>
      <c r="AG10" s="911"/>
      <c r="AH10" s="908"/>
      <c r="AI10" s="907"/>
      <c r="AK10" s="139" t="s">
        <v>416</v>
      </c>
      <c r="AL10" s="139" t="s">
        <v>262</v>
      </c>
    </row>
    <row r="11" spans="4:38" ht="14.25" customHeight="1">
      <c r="D11" s="915" t="s">
        <v>204</v>
      </c>
      <c r="E11" s="917" t="s">
        <v>417</v>
      </c>
      <c r="F11" s="917" t="s">
        <v>418</v>
      </c>
      <c r="G11" s="920" t="s">
        <v>39</v>
      </c>
      <c r="H11" s="142"/>
      <c r="I11" s="922"/>
      <c r="J11" s="881"/>
      <c r="K11" s="120"/>
      <c r="L11" s="875"/>
      <c r="M11" s="875"/>
      <c r="N11" s="143"/>
      <c r="O11" s="875"/>
      <c r="P11" s="881"/>
      <c r="Q11" s="120"/>
      <c r="R11" s="875"/>
      <c r="S11" s="875"/>
      <c r="T11" s="144"/>
      <c r="U11" s="875"/>
      <c r="V11" s="881"/>
      <c r="W11" s="121"/>
      <c r="X11" s="875"/>
      <c r="Y11" s="875"/>
      <c r="Z11" s="143"/>
      <c r="AA11" s="875"/>
      <c r="AB11" s="881"/>
      <c r="AC11" s="145"/>
      <c r="AD11" s="875"/>
      <c r="AE11" s="875"/>
      <c r="AF11" s="121"/>
      <c r="AG11" s="121"/>
      <c r="AH11" s="143"/>
      <c r="AI11" s="123"/>
    </row>
    <row r="12" spans="4:38" ht="14.25" customHeight="1">
      <c r="D12" s="915"/>
      <c r="E12" s="917"/>
      <c r="F12" s="917"/>
      <c r="G12" s="921"/>
      <c r="H12" s="147"/>
      <c r="I12" s="833"/>
      <c r="J12" s="833"/>
      <c r="L12" s="833"/>
      <c r="M12" s="833"/>
      <c r="O12" s="833"/>
      <c r="P12" s="833"/>
      <c r="R12" s="833"/>
      <c r="S12" s="833"/>
      <c r="U12" s="833"/>
      <c r="V12" s="833"/>
      <c r="X12" s="833"/>
      <c r="Y12" s="833"/>
      <c r="AA12" s="833"/>
      <c r="AB12" s="833"/>
      <c r="AD12" s="833"/>
      <c r="AE12" s="833"/>
      <c r="AH12" s="833"/>
      <c r="AI12" s="925"/>
    </row>
    <row r="13" spans="4:38" ht="14.25" customHeight="1">
      <c r="D13" s="915"/>
      <c r="E13" s="917"/>
      <c r="F13" s="917"/>
      <c r="G13" s="921"/>
      <c r="H13" s="147"/>
      <c r="I13" s="833"/>
      <c r="J13" s="833"/>
      <c r="L13" s="833"/>
      <c r="M13" s="833"/>
      <c r="O13" s="833"/>
      <c r="P13" s="833"/>
      <c r="R13" s="833"/>
      <c r="S13" s="833"/>
      <c r="U13" s="833"/>
      <c r="V13" s="833"/>
      <c r="X13" s="833"/>
      <c r="Y13" s="833"/>
      <c r="AB13" s="833"/>
      <c r="AC13" s="833"/>
      <c r="AD13" s="833"/>
      <c r="AE13" s="833"/>
      <c r="AF13" s="833"/>
      <c r="AG13" s="833"/>
      <c r="AH13" s="833"/>
      <c r="AI13" s="925"/>
    </row>
    <row r="14" spans="4:38" ht="14.25" customHeight="1">
      <c r="D14" s="915"/>
      <c r="E14" s="917"/>
      <c r="F14" s="917"/>
      <c r="G14" s="921"/>
      <c r="H14" s="147"/>
      <c r="I14" s="833"/>
      <c r="J14" s="833"/>
      <c r="L14" s="833"/>
      <c r="M14" s="833"/>
      <c r="O14" s="833"/>
      <c r="P14" s="833"/>
      <c r="R14" s="833"/>
      <c r="S14" s="833"/>
      <c r="V14" s="833"/>
      <c r="W14" s="833"/>
      <c r="X14" s="833"/>
      <c r="Y14" s="833"/>
      <c r="Z14" s="833"/>
      <c r="AA14" s="833"/>
      <c r="AB14" s="833"/>
      <c r="AC14" s="833"/>
      <c r="AD14" s="833"/>
      <c r="AE14" s="833"/>
      <c r="AF14" s="833"/>
      <c r="AG14" s="833"/>
      <c r="AH14" s="833"/>
      <c r="AI14" s="925"/>
    </row>
    <row r="15" spans="4:38" ht="11.25" customHeight="1">
      <c r="D15" s="915"/>
      <c r="E15" s="917"/>
      <c r="F15" s="917"/>
      <c r="G15" s="921"/>
      <c r="H15" s="148"/>
      <c r="I15" s="833"/>
      <c r="J15" s="833"/>
      <c r="L15" s="833"/>
      <c r="M15" s="833"/>
      <c r="P15" s="833"/>
      <c r="Q15" s="833"/>
      <c r="R15" s="833"/>
      <c r="S15" s="833"/>
      <c r="T15" s="833"/>
      <c r="U15" s="833"/>
      <c r="V15" s="833"/>
      <c r="W15" s="833"/>
      <c r="X15" s="833"/>
      <c r="Y15" s="833"/>
      <c r="Z15" s="833"/>
      <c r="AA15" s="833"/>
      <c r="AB15" s="833"/>
      <c r="AC15" s="833"/>
      <c r="AD15" s="833"/>
      <c r="AE15" s="833"/>
      <c r="AF15" s="833"/>
      <c r="AG15" s="833"/>
      <c r="AH15" s="833"/>
      <c r="AI15" s="925"/>
    </row>
    <row r="16" spans="4:38" ht="11.25" customHeight="1">
      <c r="D16" s="916"/>
      <c r="E16" s="918"/>
      <c r="F16" s="919"/>
      <c r="G16" s="871"/>
      <c r="H16" s="150"/>
      <c r="I16" s="151"/>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4"/>
    </row>
    <row r="17" spans="4:37" ht="14.25" customHeight="1">
      <c r="D17" s="915" t="s">
        <v>87</v>
      </c>
      <c r="E17" s="917" t="s">
        <v>417</v>
      </c>
      <c r="F17" s="917" t="s">
        <v>419</v>
      </c>
      <c r="G17" s="920" t="s">
        <v>39</v>
      </c>
      <c r="H17" s="142"/>
      <c r="I17" s="922"/>
      <c r="J17" s="881"/>
      <c r="K17" s="120"/>
      <c r="L17" s="875"/>
      <c r="M17" s="875"/>
      <c r="N17" s="143"/>
      <c r="O17" s="875"/>
      <c r="P17" s="881"/>
      <c r="Q17" s="120"/>
      <c r="R17" s="875"/>
      <c r="S17" s="875"/>
      <c r="T17" s="144"/>
      <c r="U17" s="875"/>
      <c r="V17" s="881"/>
      <c r="W17" s="121"/>
      <c r="X17" s="875"/>
      <c r="Y17" s="875"/>
      <c r="Z17" s="143"/>
      <c r="AA17" s="875"/>
      <c r="AB17" s="881"/>
      <c r="AC17" s="145"/>
      <c r="AD17" s="875"/>
      <c r="AE17" s="875"/>
      <c r="AF17" s="121"/>
      <c r="AG17" s="121"/>
      <c r="AH17" s="143"/>
      <c r="AI17" s="123"/>
    </row>
    <row r="18" spans="4:37" ht="14.25" customHeight="1">
      <c r="D18" s="915"/>
      <c r="E18" s="917"/>
      <c r="F18" s="917"/>
      <c r="G18" s="921"/>
      <c r="H18" s="147"/>
      <c r="I18" s="833"/>
      <c r="J18" s="833"/>
      <c r="L18" s="833"/>
      <c r="M18" s="833"/>
      <c r="O18" s="833"/>
      <c r="P18" s="833"/>
      <c r="R18" s="833"/>
      <c r="S18" s="833"/>
      <c r="U18" s="833"/>
      <c r="V18" s="833"/>
      <c r="X18" s="833"/>
      <c r="Y18" s="833"/>
      <c r="AA18" s="833"/>
      <c r="AB18" s="833"/>
      <c r="AD18" s="833"/>
      <c r="AE18" s="833"/>
      <c r="AH18" s="833"/>
      <c r="AI18" s="925"/>
    </row>
    <row r="19" spans="4:37" ht="14.25" customHeight="1">
      <c r="D19" s="915"/>
      <c r="E19" s="917"/>
      <c r="F19" s="917"/>
      <c r="G19" s="921"/>
      <c r="H19" s="147"/>
      <c r="I19" s="833"/>
      <c r="J19" s="833"/>
      <c r="L19" s="833"/>
      <c r="M19" s="833"/>
      <c r="O19" s="833"/>
      <c r="P19" s="833"/>
      <c r="R19" s="833"/>
      <c r="S19" s="833"/>
      <c r="U19" s="833"/>
      <c r="V19" s="833"/>
      <c r="X19" s="833"/>
      <c r="Y19" s="833"/>
      <c r="AB19" s="833"/>
      <c r="AC19" s="833"/>
      <c r="AD19" s="833"/>
      <c r="AE19" s="833"/>
      <c r="AF19" s="833"/>
      <c r="AG19" s="833"/>
      <c r="AH19" s="833"/>
      <c r="AI19" s="925"/>
    </row>
    <row r="20" spans="4:37" ht="14.25" customHeight="1">
      <c r="D20" s="915"/>
      <c r="E20" s="917"/>
      <c r="F20" s="917"/>
      <c r="G20" s="921"/>
      <c r="H20" s="147"/>
      <c r="I20" s="833"/>
      <c r="J20" s="833"/>
      <c r="L20" s="833"/>
      <c r="M20" s="833"/>
      <c r="O20" s="833"/>
      <c r="P20" s="833"/>
      <c r="R20" s="833"/>
      <c r="S20" s="833"/>
      <c r="V20" s="833"/>
      <c r="W20" s="833"/>
      <c r="X20" s="833"/>
      <c r="Y20" s="833"/>
      <c r="Z20" s="833"/>
      <c r="AA20" s="833"/>
      <c r="AB20" s="833"/>
      <c r="AC20" s="833"/>
      <c r="AD20" s="833"/>
      <c r="AE20" s="833"/>
      <c r="AF20" s="833"/>
      <c r="AG20" s="833"/>
      <c r="AH20" s="833"/>
      <c r="AI20" s="925"/>
    </row>
    <row r="21" spans="4:37" ht="11.25" customHeight="1">
      <c r="D21" s="915"/>
      <c r="E21" s="917"/>
      <c r="F21" s="917"/>
      <c r="G21" s="921"/>
      <c r="H21" s="148"/>
      <c r="I21" s="833"/>
      <c r="J21" s="833"/>
      <c r="L21" s="833"/>
      <c r="M21" s="833"/>
      <c r="P21" s="833"/>
      <c r="Q21" s="833"/>
      <c r="R21" s="833"/>
      <c r="S21" s="833"/>
      <c r="T21" s="833"/>
      <c r="U21" s="833"/>
      <c r="V21" s="833"/>
      <c r="W21" s="833"/>
      <c r="X21" s="833"/>
      <c r="Y21" s="833"/>
      <c r="Z21" s="833"/>
      <c r="AA21" s="833"/>
      <c r="AB21" s="833"/>
      <c r="AC21" s="833"/>
      <c r="AD21" s="833"/>
      <c r="AE21" s="833"/>
      <c r="AF21" s="833"/>
      <c r="AG21" s="833"/>
      <c r="AH21" s="833"/>
      <c r="AI21" s="925"/>
    </row>
    <row r="22" spans="4:37" ht="11.25" customHeight="1">
      <c r="D22" s="916"/>
      <c r="E22" s="918"/>
      <c r="F22" s="919"/>
      <c r="G22" s="871"/>
      <c r="H22" s="150"/>
      <c r="I22" s="151"/>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4"/>
    </row>
    <row r="23" spans="4:37" ht="14.25" customHeight="1">
      <c r="D23" s="915" t="s">
        <v>73</v>
      </c>
      <c r="E23" s="917" t="s">
        <v>417</v>
      </c>
      <c r="F23" s="917" t="s">
        <v>420</v>
      </c>
      <c r="G23" s="920" t="s">
        <v>39</v>
      </c>
      <c r="H23" s="142"/>
      <c r="I23" s="922"/>
      <c r="J23" s="881"/>
      <c r="K23" s="120"/>
      <c r="L23" s="875"/>
      <c r="M23" s="875"/>
      <c r="N23" s="143"/>
      <c r="O23" s="875"/>
      <c r="P23" s="881"/>
      <c r="Q23" s="120"/>
      <c r="R23" s="875"/>
      <c r="S23" s="875"/>
      <c r="T23" s="144"/>
      <c r="U23" s="875"/>
      <c r="V23" s="881"/>
      <c r="W23" s="121"/>
      <c r="X23" s="875"/>
      <c r="Y23" s="875"/>
      <c r="Z23" s="143"/>
      <c r="AA23" s="875"/>
      <c r="AB23" s="881"/>
      <c r="AC23" s="145"/>
      <c r="AD23" s="875"/>
      <c r="AE23" s="875"/>
      <c r="AF23" s="121"/>
      <c r="AG23" s="121"/>
      <c r="AH23" s="143"/>
      <c r="AI23" s="123"/>
      <c r="AK23" s="152" t="s">
        <v>81</v>
      </c>
    </row>
    <row r="24" spans="4:37" ht="14.25" customHeight="1">
      <c r="D24" s="915"/>
      <c r="E24" s="917"/>
      <c r="F24" s="917"/>
      <c r="G24" s="921"/>
      <c r="H24" s="147"/>
      <c r="I24" s="833"/>
      <c r="J24" s="833"/>
      <c r="L24" s="833"/>
      <c r="M24" s="833"/>
      <c r="O24" s="833"/>
      <c r="P24" s="833"/>
      <c r="R24" s="833"/>
      <c r="S24" s="833"/>
      <c r="U24" s="833"/>
      <c r="V24" s="833"/>
      <c r="X24" s="833"/>
      <c r="Y24" s="833"/>
      <c r="AA24" s="833"/>
      <c r="AB24" s="833"/>
      <c r="AD24" s="833"/>
      <c r="AE24" s="833"/>
      <c r="AH24" s="833"/>
      <c r="AI24" s="925"/>
    </row>
    <row r="25" spans="4:37" ht="14.25" customHeight="1">
      <c r="D25" s="915"/>
      <c r="E25" s="917"/>
      <c r="F25" s="917"/>
      <c r="G25" s="921"/>
      <c r="H25" s="147"/>
      <c r="I25" s="833"/>
      <c r="J25" s="833"/>
      <c r="L25" s="833"/>
      <c r="M25" s="833"/>
      <c r="O25" s="833"/>
      <c r="P25" s="833"/>
      <c r="R25" s="833"/>
      <c r="S25" s="833"/>
      <c r="U25" s="833"/>
      <c r="V25" s="833"/>
      <c r="X25" s="833"/>
      <c r="Y25" s="833"/>
      <c r="AB25" s="833"/>
      <c r="AC25" s="833"/>
      <c r="AD25" s="833"/>
      <c r="AE25" s="833"/>
      <c r="AF25" s="833"/>
      <c r="AG25" s="833"/>
      <c r="AH25" s="833"/>
      <c r="AI25" s="925"/>
    </row>
    <row r="26" spans="4:37" ht="14.25" customHeight="1">
      <c r="D26" s="915"/>
      <c r="E26" s="917"/>
      <c r="F26" s="917"/>
      <c r="G26" s="921"/>
      <c r="H26" s="147"/>
      <c r="I26" s="833"/>
      <c r="J26" s="833"/>
      <c r="L26" s="833"/>
      <c r="M26" s="833"/>
      <c r="O26" s="833"/>
      <c r="P26" s="833"/>
      <c r="R26" s="833"/>
      <c r="S26" s="833"/>
      <c r="V26" s="833"/>
      <c r="W26" s="833"/>
      <c r="X26" s="833"/>
      <c r="Y26" s="833"/>
      <c r="Z26" s="833"/>
      <c r="AA26" s="833"/>
      <c r="AB26" s="833"/>
      <c r="AC26" s="833"/>
      <c r="AD26" s="833"/>
      <c r="AE26" s="833"/>
      <c r="AF26" s="833"/>
      <c r="AG26" s="833"/>
      <c r="AH26" s="833"/>
      <c r="AI26" s="925"/>
    </row>
    <row r="27" spans="4:37" ht="11.25" customHeight="1">
      <c r="D27" s="915"/>
      <c r="E27" s="917"/>
      <c r="F27" s="917"/>
      <c r="G27" s="921"/>
      <c r="H27" s="148"/>
      <c r="I27" s="833"/>
      <c r="J27" s="833"/>
      <c r="L27" s="833"/>
      <c r="M27" s="833"/>
      <c r="P27" s="833"/>
      <c r="Q27" s="833"/>
      <c r="R27" s="833"/>
      <c r="S27" s="833"/>
      <c r="T27" s="833"/>
      <c r="U27" s="833"/>
      <c r="V27" s="833"/>
      <c r="W27" s="833"/>
      <c r="X27" s="833"/>
      <c r="Y27" s="833"/>
      <c r="Z27" s="833"/>
      <c r="AA27" s="833"/>
      <c r="AB27" s="833"/>
      <c r="AC27" s="833"/>
      <c r="AD27" s="833"/>
      <c r="AE27" s="833"/>
      <c r="AF27" s="833"/>
      <c r="AG27" s="833"/>
      <c r="AH27" s="833"/>
      <c r="AI27" s="925"/>
    </row>
    <row r="28" spans="4:37" ht="11.25" customHeight="1">
      <c r="D28" s="916"/>
      <c r="E28" s="918"/>
      <c r="F28" s="919"/>
      <c r="G28" s="871"/>
      <c r="H28" s="150"/>
      <c r="I28" s="151"/>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4"/>
    </row>
    <row r="29" spans="4:37" ht="14.25" customHeight="1">
      <c r="D29" s="915" t="s">
        <v>74</v>
      </c>
      <c r="E29" s="917" t="s">
        <v>417</v>
      </c>
      <c r="F29" s="917" t="s">
        <v>421</v>
      </c>
      <c r="G29" s="920" t="s">
        <v>39</v>
      </c>
      <c r="H29" s="142"/>
      <c r="I29" s="922"/>
      <c r="J29" s="881"/>
      <c r="K29" s="120"/>
      <c r="L29" s="875"/>
      <c r="M29" s="875"/>
      <c r="N29" s="143"/>
      <c r="O29" s="875"/>
      <c r="P29" s="881"/>
      <c r="Q29" s="120"/>
      <c r="R29" s="875"/>
      <c r="S29" s="875"/>
      <c r="T29" s="144"/>
      <c r="U29" s="875"/>
      <c r="V29" s="881"/>
      <c r="W29" s="121"/>
      <c r="X29" s="875"/>
      <c r="Y29" s="875"/>
      <c r="Z29" s="143"/>
      <c r="AA29" s="875"/>
      <c r="AB29" s="881"/>
      <c r="AC29" s="145"/>
      <c r="AD29" s="875"/>
      <c r="AE29" s="875"/>
      <c r="AF29" s="121"/>
      <c r="AG29" s="121"/>
      <c r="AH29" s="143"/>
      <c r="AI29" s="123"/>
    </row>
    <row r="30" spans="4:37" ht="14.25" customHeight="1">
      <c r="D30" s="915"/>
      <c r="E30" s="917"/>
      <c r="F30" s="917"/>
      <c r="G30" s="921"/>
      <c r="H30" s="147"/>
      <c r="I30" s="833"/>
      <c r="J30" s="833"/>
      <c r="L30" s="833"/>
      <c r="M30" s="833"/>
      <c r="O30" s="833"/>
      <c r="P30" s="833"/>
      <c r="R30" s="833"/>
      <c r="S30" s="833"/>
      <c r="U30" s="833"/>
      <c r="V30" s="833"/>
      <c r="X30" s="833"/>
      <c r="Y30" s="833"/>
      <c r="AA30" s="833"/>
      <c r="AB30" s="833"/>
      <c r="AD30" s="833"/>
      <c r="AE30" s="833"/>
      <c r="AH30" s="833"/>
      <c r="AI30" s="925"/>
    </row>
    <row r="31" spans="4:37" ht="14.25" customHeight="1">
      <c r="D31" s="915"/>
      <c r="E31" s="917"/>
      <c r="F31" s="917"/>
      <c r="G31" s="921"/>
      <c r="H31" s="147"/>
      <c r="I31" s="833"/>
      <c r="J31" s="833"/>
      <c r="L31" s="833"/>
      <c r="M31" s="833"/>
      <c r="O31" s="833"/>
      <c r="P31" s="833"/>
      <c r="R31" s="833"/>
      <c r="S31" s="833"/>
      <c r="U31" s="833"/>
      <c r="V31" s="833"/>
      <c r="X31" s="833"/>
      <c r="Y31" s="833"/>
      <c r="AB31" s="833"/>
      <c r="AC31" s="833"/>
      <c r="AD31" s="833"/>
      <c r="AE31" s="833"/>
      <c r="AF31" s="833"/>
      <c r="AG31" s="833"/>
      <c r="AH31" s="833"/>
      <c r="AI31" s="925"/>
    </row>
    <row r="32" spans="4:37" ht="14.25" customHeight="1">
      <c r="D32" s="915"/>
      <c r="E32" s="917"/>
      <c r="F32" s="917"/>
      <c r="G32" s="921"/>
      <c r="H32" s="147"/>
      <c r="I32" s="833"/>
      <c r="J32" s="833"/>
      <c r="L32" s="833"/>
      <c r="M32" s="833"/>
      <c r="O32" s="833"/>
      <c r="P32" s="833"/>
      <c r="R32" s="833"/>
      <c r="S32" s="833"/>
      <c r="V32" s="833"/>
      <c r="W32" s="833"/>
      <c r="X32" s="833"/>
      <c r="Y32" s="833"/>
      <c r="Z32" s="833"/>
      <c r="AA32" s="833"/>
      <c r="AB32" s="833"/>
      <c r="AC32" s="833"/>
      <c r="AD32" s="833"/>
      <c r="AE32" s="833"/>
      <c r="AF32" s="833"/>
      <c r="AG32" s="833"/>
      <c r="AH32" s="833"/>
      <c r="AI32" s="925"/>
    </row>
    <row r="33" spans="4:35" ht="11.25" customHeight="1">
      <c r="D33" s="915"/>
      <c r="E33" s="917"/>
      <c r="F33" s="917"/>
      <c r="G33" s="921"/>
      <c r="H33" s="148"/>
      <c r="I33" s="833"/>
      <c r="J33" s="833"/>
      <c r="L33" s="833"/>
      <c r="M33" s="833"/>
      <c r="P33" s="833"/>
      <c r="Q33" s="833"/>
      <c r="R33" s="833"/>
      <c r="S33" s="833"/>
      <c r="T33" s="833"/>
      <c r="U33" s="833"/>
      <c r="V33" s="833"/>
      <c r="W33" s="833"/>
      <c r="X33" s="833"/>
      <c r="Y33" s="833"/>
      <c r="Z33" s="833"/>
      <c r="AA33" s="833"/>
      <c r="AB33" s="833"/>
      <c r="AC33" s="833"/>
      <c r="AD33" s="833"/>
      <c r="AE33" s="833"/>
      <c r="AF33" s="833"/>
      <c r="AG33" s="833"/>
      <c r="AH33" s="833"/>
      <c r="AI33" s="925"/>
    </row>
    <row r="34" spans="4:35" ht="11.25" customHeight="1">
      <c r="D34" s="916"/>
      <c r="E34" s="918"/>
      <c r="F34" s="919"/>
      <c r="G34" s="871"/>
      <c r="H34" s="150"/>
      <c r="I34" s="151"/>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4"/>
    </row>
    <row r="35" spans="4:35" ht="14.25" customHeight="1">
      <c r="D35" s="915" t="s">
        <v>117</v>
      </c>
      <c r="E35" s="917" t="s">
        <v>417</v>
      </c>
      <c r="F35" s="917" t="s">
        <v>422</v>
      </c>
      <c r="G35" s="920" t="s">
        <v>39</v>
      </c>
      <c r="H35" s="142"/>
      <c r="I35" s="922"/>
      <c r="J35" s="881"/>
      <c r="K35" s="120"/>
      <c r="L35" s="875"/>
      <c r="M35" s="875"/>
      <c r="N35" s="143"/>
      <c r="O35" s="875"/>
      <c r="P35" s="881"/>
      <c r="Q35" s="120"/>
      <c r="R35" s="875"/>
      <c r="S35" s="875"/>
      <c r="T35" s="144"/>
      <c r="U35" s="875"/>
      <c r="V35" s="881"/>
      <c r="W35" s="121"/>
      <c r="X35" s="875"/>
      <c r="Y35" s="875"/>
      <c r="Z35" s="143"/>
      <c r="AA35" s="875"/>
      <c r="AB35" s="881"/>
      <c r="AC35" s="145"/>
      <c r="AD35" s="875"/>
      <c r="AE35" s="875"/>
      <c r="AF35" s="121"/>
      <c r="AG35" s="121"/>
      <c r="AH35" s="143"/>
      <c r="AI35" s="123"/>
    </row>
    <row r="36" spans="4:35" ht="14.25" customHeight="1">
      <c r="D36" s="915"/>
      <c r="E36" s="917"/>
      <c r="F36" s="917"/>
      <c r="G36" s="921"/>
      <c r="H36" s="147"/>
      <c r="I36" s="833"/>
      <c r="J36" s="833"/>
      <c r="L36" s="833"/>
      <c r="M36" s="833"/>
      <c r="O36" s="833"/>
      <c r="P36" s="833"/>
      <c r="R36" s="833"/>
      <c r="S36" s="833"/>
      <c r="U36" s="833"/>
      <c r="V36" s="833"/>
      <c r="X36" s="833"/>
      <c r="Y36" s="833"/>
      <c r="AA36" s="833"/>
      <c r="AB36" s="833"/>
      <c r="AD36" s="833"/>
      <c r="AE36" s="833"/>
      <c r="AH36" s="833"/>
      <c r="AI36" s="925"/>
    </row>
    <row r="37" spans="4:35" ht="14.25" customHeight="1">
      <c r="D37" s="915"/>
      <c r="E37" s="917"/>
      <c r="F37" s="917"/>
      <c r="G37" s="921"/>
      <c r="H37" s="147"/>
      <c r="I37" s="833"/>
      <c r="J37" s="833"/>
      <c r="L37" s="833"/>
      <c r="M37" s="833"/>
      <c r="O37" s="833"/>
      <c r="P37" s="833"/>
      <c r="R37" s="833"/>
      <c r="S37" s="833"/>
      <c r="U37" s="833"/>
      <c r="V37" s="833"/>
      <c r="X37" s="833"/>
      <c r="Y37" s="833"/>
      <c r="AB37" s="833"/>
      <c r="AC37" s="833"/>
      <c r="AD37" s="833"/>
      <c r="AE37" s="833"/>
      <c r="AF37" s="833"/>
      <c r="AG37" s="833"/>
      <c r="AH37" s="833"/>
      <c r="AI37" s="925"/>
    </row>
    <row r="38" spans="4:35" ht="14.25" customHeight="1">
      <c r="D38" s="915"/>
      <c r="E38" s="917"/>
      <c r="F38" s="917"/>
      <c r="G38" s="921"/>
      <c r="H38" s="147"/>
      <c r="I38" s="833"/>
      <c r="J38" s="833"/>
      <c r="L38" s="833"/>
      <c r="M38" s="833"/>
      <c r="O38" s="833"/>
      <c r="P38" s="833"/>
      <c r="R38" s="833"/>
      <c r="S38" s="833"/>
      <c r="V38" s="833"/>
      <c r="W38" s="833"/>
      <c r="X38" s="833"/>
      <c r="Y38" s="833"/>
      <c r="Z38" s="833"/>
      <c r="AA38" s="833"/>
      <c r="AB38" s="833"/>
      <c r="AC38" s="833"/>
      <c r="AD38" s="833"/>
      <c r="AE38" s="833"/>
      <c r="AF38" s="833"/>
      <c r="AG38" s="833"/>
      <c r="AH38" s="833"/>
      <c r="AI38" s="925"/>
    </row>
    <row r="39" spans="4:35" ht="11.25" customHeight="1">
      <c r="D39" s="915"/>
      <c r="E39" s="917"/>
      <c r="F39" s="917"/>
      <c r="G39" s="921"/>
      <c r="H39" s="148"/>
      <c r="I39" s="833"/>
      <c r="J39" s="833"/>
      <c r="L39" s="833"/>
      <c r="M39" s="833"/>
      <c r="P39" s="833"/>
      <c r="Q39" s="833"/>
      <c r="R39" s="833"/>
      <c r="S39" s="833"/>
      <c r="T39" s="833"/>
      <c r="U39" s="833"/>
      <c r="V39" s="833"/>
      <c r="W39" s="833"/>
      <c r="X39" s="833"/>
      <c r="Y39" s="833"/>
      <c r="Z39" s="833"/>
      <c r="AA39" s="833"/>
      <c r="AB39" s="833"/>
      <c r="AC39" s="833"/>
      <c r="AD39" s="833"/>
      <c r="AE39" s="833"/>
      <c r="AF39" s="833"/>
      <c r="AG39" s="833"/>
      <c r="AH39" s="833"/>
      <c r="AI39" s="925"/>
    </row>
    <row r="40" spans="4:35" ht="11.25" customHeight="1">
      <c r="D40" s="915"/>
      <c r="E40" s="917"/>
      <c r="F40" s="926"/>
      <c r="G40" s="871"/>
      <c r="H40" s="150"/>
      <c r="I40" s="151"/>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4"/>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59"/>
  <sheetViews>
    <sheetView showGridLines="0" topLeftCell="C3" zoomScale="90" workbookViewId="0"/>
  </sheetViews>
  <sheetFormatPr defaultColWidth="9.140625" defaultRowHeight="11.25" customHeight="1"/>
  <cols>
    <col min="1" max="2" width="15" hidden="1" customWidth="1"/>
    <col min="3" max="3" width="3.7109375" customWidth="1"/>
    <col min="4" max="4" width="6.85546875" customWidth="1"/>
    <col min="5" max="5" width="52.28515625" customWidth="1"/>
    <col min="6" max="6" width="48.85546875" customWidth="1"/>
    <col min="7" max="7" width="121.7109375" customWidth="1"/>
    <col min="9" max="9" width="65" customWidth="1"/>
  </cols>
  <sheetData>
    <row r="1" spans="1:8" ht="11.25" hidden="1" customHeight="1">
      <c r="A1" s="153" t="s">
        <v>423</v>
      </c>
    </row>
    <row r="2" spans="1:8" ht="11.25" hidden="1" customHeight="1"/>
    <row r="3" spans="1:8" ht="11.25" customHeight="1">
      <c r="A3" s="153"/>
      <c r="B3" s="154"/>
      <c r="D3" s="155"/>
    </row>
    <row r="4" spans="1:8" ht="25.5" customHeight="1">
      <c r="D4" s="8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899"/>
      <c r="F4" s="900"/>
    </row>
    <row r="5" spans="1:8" ht="17.25" customHeight="1">
      <c r="D5" s="927" t="str">
        <f>IF(org=0,"Не определено",org)</f>
        <v>ООО "Смоленскрегионтеплоэнерго"</v>
      </c>
      <c r="E5" s="927"/>
      <c r="F5" s="927"/>
    </row>
    <row r="6" spans="1:8" ht="11.25" customHeight="1">
      <c r="A6" s="153"/>
      <c r="B6" s="154"/>
      <c r="F6" s="156"/>
    </row>
    <row r="7" spans="1:8" ht="11.25" hidden="1" customHeight="1">
      <c r="A7" s="22"/>
      <c r="B7" s="157"/>
      <c r="C7" s="22"/>
      <c r="D7" s="16"/>
      <c r="E7" s="932"/>
      <c r="F7" s="932"/>
    </row>
    <row r="8" spans="1:8" ht="11.25" customHeight="1">
      <c r="A8" s="22"/>
      <c r="B8" s="157"/>
      <c r="C8" s="22"/>
      <c r="D8" s="929" t="s">
        <v>424</v>
      </c>
      <c r="E8" s="930"/>
      <c r="F8" s="930"/>
      <c r="G8" s="933" t="s">
        <v>425</v>
      </c>
    </row>
    <row r="9" spans="1:8" ht="11.25" customHeight="1">
      <c r="A9" s="22"/>
      <c r="B9" s="157"/>
      <c r="C9" s="22"/>
      <c r="D9" s="159" t="s">
        <v>71</v>
      </c>
      <c r="E9" s="160" t="s">
        <v>426</v>
      </c>
      <c r="F9" s="160" t="s">
        <v>427</v>
      </c>
      <c r="G9" s="934"/>
    </row>
    <row r="10" spans="1:8" ht="12" hidden="1" customHeight="1">
      <c r="A10" s="22"/>
      <c r="B10" s="157"/>
      <c r="C10" s="22"/>
      <c r="D10" s="162"/>
      <c r="E10" s="162"/>
      <c r="F10" s="162"/>
      <c r="G10" s="162"/>
    </row>
    <row r="11" spans="1:8" ht="22.5" hidden="1" customHeight="1">
      <c r="A11" s="22"/>
      <c r="B11" s="157"/>
      <c r="C11" s="22"/>
      <c r="D11" s="163" t="s">
        <v>204</v>
      </c>
      <c r="E11" s="164" t="s">
        <v>428</v>
      </c>
      <c r="F11" s="165" t="str">
        <f>IF(region_name="","",region_name)</f>
        <v>Смоленская область</v>
      </c>
      <c r="G11" s="164" t="s">
        <v>429</v>
      </c>
      <c r="H11" s="166"/>
    </row>
    <row r="12" spans="1:8" ht="22.5" hidden="1" customHeight="1">
      <c r="A12" s="22"/>
      <c r="B12" s="157"/>
      <c r="C12" s="22"/>
      <c r="D12" s="167" t="s">
        <v>204</v>
      </c>
      <c r="E12" s="1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14" t="s">
        <v>430</v>
      </c>
      <c r="G12" s="169"/>
      <c r="H12" s="166"/>
    </row>
    <row r="13" spans="1:8" ht="22.5" customHeight="1">
      <c r="A13" s="22"/>
      <c r="B13" s="157"/>
      <c r="C13" s="22"/>
      <c r="D13" s="167" t="s">
        <v>204</v>
      </c>
      <c r="E13" s="170" t="str">
        <f>"Наименование юридического лица"&amp;IF(TEMPLATE_SPHERE="TKO"," (индивидуального предпринимателя)","")</f>
        <v>Наименование юридического лица</v>
      </c>
      <c r="F13" s="171"/>
      <c r="G13" s="1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66"/>
    </row>
    <row r="14" spans="1:8" ht="22.5" hidden="1" customHeight="1">
      <c r="A14" s="22"/>
      <c r="B14" s="157"/>
      <c r="C14" s="22"/>
      <c r="D14" s="163" t="s">
        <v>431</v>
      </c>
      <c r="E14" s="172" t="s">
        <v>432</v>
      </c>
      <c r="F14" s="165" t="str">
        <f>IF(inn="","",inn)</f>
        <v>6730048214</v>
      </c>
      <c r="G14" s="164" t="s">
        <v>433</v>
      </c>
      <c r="H14" s="166"/>
    </row>
    <row r="15" spans="1:8" ht="22.5" hidden="1" customHeight="1">
      <c r="A15" s="22"/>
      <c r="B15" s="157"/>
      <c r="C15" s="22"/>
      <c r="D15" s="163" t="s">
        <v>434</v>
      </c>
      <c r="E15" s="172" t="s">
        <v>435</v>
      </c>
      <c r="F15" s="165" t="str">
        <f>IF(kpp="","",kpp)</f>
        <v>673150001</v>
      </c>
      <c r="G15" s="164" t="s">
        <v>436</v>
      </c>
      <c r="H15" s="166"/>
    </row>
    <row r="16" spans="1:8" ht="36.75" customHeight="1">
      <c r="A16" s="22"/>
      <c r="B16" s="157"/>
      <c r="C16" s="22"/>
      <c r="D16" s="167" t="s">
        <v>87</v>
      </c>
      <c r="E16" s="1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71"/>
      <c r="G16" s="1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66"/>
    </row>
    <row r="17" spans="1:8" ht="22.5" customHeight="1">
      <c r="A17" s="22"/>
      <c r="B17" s="157"/>
      <c r="C17" s="22"/>
      <c r="D17" s="167" t="s">
        <v>73</v>
      </c>
      <c r="E17" s="170" t="str">
        <f>"Дата присвоения ОГРН"&amp;IF(TEMPLATE_SPHERE="TKO",""," (ОГРНИП)")</f>
        <v>Дата присвоения ОГРН (ОГРНИП)</v>
      </c>
      <c r="F17" s="19" t="s">
        <v>5</v>
      </c>
      <c r="G17" s="168" t="str">
        <f>"Дата присвоения ОГРН"&amp;IF(TEMPLATE_SPHERE="TKO",""," (ОГРНИП)")&amp;" указывается в виде «ДД.ММ.ГГГГ»."</f>
        <v>Дата присвоения ОГРН (ОГРНИП) указывается в виде «ДД.ММ.ГГГГ».</v>
      </c>
      <c r="H17" s="166"/>
    </row>
    <row r="18" spans="1:8" ht="56.25" customHeight="1">
      <c r="A18" s="22"/>
      <c r="B18" s="157"/>
      <c r="C18" s="22"/>
      <c r="D18" s="167" t="s">
        <v>74</v>
      </c>
      <c r="E18" s="1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71"/>
      <c r="G18" s="169"/>
      <c r="H18" s="166"/>
    </row>
    <row r="19" spans="1:8" ht="22.5" hidden="1" customHeight="1">
      <c r="A19" s="928" t="s">
        <v>437</v>
      </c>
      <c r="B19" s="157"/>
      <c r="C19" s="938"/>
      <c r="D19" s="167" t="str">
        <f>A19</f>
        <v>5.1</v>
      </c>
      <c r="E19" s="170" t="s">
        <v>438</v>
      </c>
      <c r="F19" s="114" t="s">
        <v>430</v>
      </c>
      <c r="G19" s="168" t="s">
        <v>439</v>
      </c>
      <c r="H19" s="166"/>
    </row>
    <row r="20" spans="1:8" ht="24" hidden="1" customHeight="1">
      <c r="A20" s="928"/>
      <c r="B20" s="157"/>
      <c r="C20" s="938"/>
      <c r="D20" s="175" t="str">
        <f>D19&amp;".1"</f>
        <v>5.1.1</v>
      </c>
      <c r="E20" s="176" t="s">
        <v>440</v>
      </c>
      <c r="F20" s="177" t="s">
        <v>5</v>
      </c>
      <c r="G20" s="169"/>
      <c r="H20" s="166"/>
    </row>
    <row r="21" spans="1:8" ht="22.5" hidden="1" customHeight="1">
      <c r="A21" s="928"/>
      <c r="B21" s="157"/>
      <c r="C21" s="938"/>
      <c r="D21" s="175" t="str">
        <f>D19&amp;".2"</f>
        <v>5.1.2</v>
      </c>
      <c r="E21" s="176" t="s">
        <v>441</v>
      </c>
      <c r="F21" s="28" t="s">
        <v>5</v>
      </c>
      <c r="G21" s="168" t="s">
        <v>442</v>
      </c>
      <c r="H21" s="166"/>
    </row>
    <row r="22" spans="1:8" ht="22.5" hidden="1" customHeight="1">
      <c r="A22" s="928"/>
      <c r="B22" s="157"/>
      <c r="C22" s="938"/>
      <c r="D22" s="175" t="str">
        <f>D19&amp;".3"</f>
        <v>5.1.3</v>
      </c>
      <c r="E22" s="176" t="s">
        <v>443</v>
      </c>
      <c r="F22" s="177" t="s">
        <v>5</v>
      </c>
      <c r="G22" s="169"/>
      <c r="H22" s="166"/>
    </row>
    <row r="23" spans="1:8" ht="22.5" hidden="1" customHeight="1">
      <c r="A23" s="928"/>
      <c r="B23" s="157"/>
      <c r="C23" s="938"/>
      <c r="D23" s="175" t="str">
        <f>D19&amp;".4"</f>
        <v>5.1.4</v>
      </c>
      <c r="E23" s="176" t="s">
        <v>444</v>
      </c>
      <c r="F23" s="177" t="s">
        <v>5</v>
      </c>
      <c r="G23" s="168" t="s">
        <v>445</v>
      </c>
      <c r="H23" s="166"/>
    </row>
    <row r="24" spans="1:8" ht="22.5" hidden="1" customHeight="1">
      <c r="A24" s="178"/>
      <c r="B24" s="157"/>
      <c r="C24" s="179"/>
      <c r="D24" s="180"/>
      <c r="E24" s="75" t="s">
        <v>446</v>
      </c>
      <c r="F24" s="181"/>
      <c r="G24" s="182"/>
      <c r="H24" s="166"/>
    </row>
    <row r="25" spans="1:8" ht="24.75" hidden="1" customHeight="1">
      <c r="A25" s="22"/>
      <c r="B25" s="157"/>
      <c r="C25" s="157"/>
      <c r="D25" s="183" t="s">
        <v>73</v>
      </c>
      <c r="E25" s="184" t="s">
        <v>447</v>
      </c>
      <c r="F25" s="65" t="s">
        <v>430</v>
      </c>
      <c r="G25" s="184"/>
    </row>
    <row r="26" spans="1:8" ht="11.25" hidden="1" customHeight="1">
      <c r="A26" s="22"/>
      <c r="B26" s="157"/>
      <c r="C26" s="157"/>
      <c r="D26" s="183" t="s">
        <v>448</v>
      </c>
      <c r="E26" s="185" t="s">
        <v>449</v>
      </c>
      <c r="F26" s="65" t="s">
        <v>430</v>
      </c>
      <c r="G26" s="184"/>
    </row>
    <row r="27" spans="1:8" ht="11.25" hidden="1" customHeight="1">
      <c r="A27" s="22"/>
      <c r="B27" s="157"/>
      <c r="C27" s="157"/>
      <c r="D27" s="183" t="s">
        <v>450</v>
      </c>
      <c r="E27" s="186" t="s">
        <v>451</v>
      </c>
      <c r="F27" s="187"/>
      <c r="G27" s="18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8" spans="1:8" ht="11.25" hidden="1" customHeight="1">
      <c r="A28" s="22"/>
      <c r="B28" s="157"/>
      <c r="C28" s="157"/>
      <c r="D28" s="183" t="s">
        <v>452</v>
      </c>
      <c r="E28" s="186" t="s">
        <v>453</v>
      </c>
      <c r="F28" s="187"/>
      <c r="G28" s="18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9" spans="1:8" ht="11.25" hidden="1" customHeight="1">
      <c r="A29" s="22"/>
      <c r="B29" s="157"/>
      <c r="C29" s="157"/>
      <c r="D29" s="183" t="s">
        <v>454</v>
      </c>
      <c r="E29" s="186" t="s">
        <v>455</v>
      </c>
      <c r="F29" s="187"/>
      <c r="G29" s="18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30" spans="1:8" ht="11.25" hidden="1" customHeight="1">
      <c r="A30" s="22"/>
      <c r="B30" s="157"/>
      <c r="C30" s="157"/>
      <c r="D30" s="183" t="s">
        <v>456</v>
      </c>
      <c r="E30" s="185" t="s">
        <v>457</v>
      </c>
      <c r="F30" s="187"/>
      <c r="G30" s="184"/>
    </row>
    <row r="31" spans="1:8" ht="11.25" hidden="1" customHeight="1">
      <c r="A31" s="22"/>
      <c r="B31" s="157"/>
      <c r="C31" s="157"/>
      <c r="D31" s="183" t="s">
        <v>458</v>
      </c>
      <c r="E31" s="185" t="s">
        <v>459</v>
      </c>
      <c r="F31" s="187"/>
      <c r="G31" s="184"/>
    </row>
    <row r="32" spans="1:8" ht="11.25" hidden="1" customHeight="1">
      <c r="A32" s="22"/>
      <c r="B32" s="157"/>
      <c r="C32" s="157"/>
      <c r="D32" s="183" t="s">
        <v>460</v>
      </c>
      <c r="E32" s="185" t="s">
        <v>461</v>
      </c>
      <c r="F32" s="187"/>
      <c r="G32" s="184"/>
    </row>
    <row r="33" spans="1:8" ht="22.5" customHeight="1">
      <c r="A33" s="22" t="str">
        <f>IF(TEMPLATE_SPHERE="HEAT","6","5")</f>
        <v>6</v>
      </c>
      <c r="B33" s="157"/>
      <c r="C33" s="22"/>
      <c r="D33" s="175" t="str">
        <f>A33</f>
        <v>6</v>
      </c>
      <c r="E33" s="18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14" t="s">
        <v>430</v>
      </c>
      <c r="G33" s="169"/>
      <c r="H33" s="166"/>
    </row>
    <row r="34" spans="1:8" ht="22.5" customHeight="1">
      <c r="A34" s="22"/>
      <c r="B34" s="157"/>
      <c r="C34" s="22"/>
      <c r="D34" s="175" t="str">
        <f>D33&amp;".1"</f>
        <v>6.1</v>
      </c>
      <c r="E34" s="170" t="str">
        <f>"фамилия"&amp;IF(TEMPLATE_SPHERE&lt;&gt;"HEAT"," руководителя","")</f>
        <v>фамилия</v>
      </c>
      <c r="F34" s="171"/>
      <c r="G34" s="1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66"/>
    </row>
    <row r="35" spans="1:8" ht="22.5" customHeight="1">
      <c r="A35" s="22"/>
      <c r="B35" s="157"/>
      <c r="C35" s="22"/>
      <c r="D35" s="175" t="str">
        <f>D33&amp;".2"</f>
        <v>6.2</v>
      </c>
      <c r="E35" s="170" t="str">
        <f>"имя"&amp;IF(TEMPLATE_SPHERE&lt;&gt;"HEAT"," руководителя","")</f>
        <v>имя</v>
      </c>
      <c r="F35" s="171"/>
      <c r="G35" s="1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66"/>
    </row>
    <row r="36" spans="1:8" ht="22.5" customHeight="1">
      <c r="A36" s="22"/>
      <c r="B36" s="157"/>
      <c r="C36" s="22"/>
      <c r="D36" s="175" t="str">
        <f>D33&amp;".3"</f>
        <v>6.3</v>
      </c>
      <c r="E36" s="170" t="str">
        <f>"отчество"&amp;IF(TEMPLATE_SPHERE&lt;&gt;"HEAT"," руководителя","")</f>
        <v>отчество</v>
      </c>
      <c r="F36" s="189"/>
      <c r="G36" s="1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66"/>
    </row>
    <row r="37" spans="1:8" ht="33.75" customHeight="1">
      <c r="A37" s="22"/>
      <c r="B37" s="157"/>
      <c r="C37" s="22"/>
      <c r="D37" s="175">
        <f>D33+1</f>
        <v>7</v>
      </c>
      <c r="E37" s="18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71"/>
      <c r="G37" s="168" t="s">
        <v>462</v>
      </c>
      <c r="H37" s="166"/>
    </row>
    <row r="38" spans="1:8" ht="33.75" customHeight="1">
      <c r="A38" s="22"/>
      <c r="B38" s="157"/>
      <c r="C38" s="22"/>
      <c r="D38" s="175">
        <f>D37+1</f>
        <v>8</v>
      </c>
      <c r="E38" s="18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71"/>
      <c r="G38" s="168" t="s">
        <v>462</v>
      </c>
      <c r="H38" s="166"/>
    </row>
    <row r="39" spans="1:8" ht="22.5" customHeight="1">
      <c r="A39" s="22"/>
      <c r="B39" s="157"/>
      <c r="C39" s="22"/>
      <c r="D39" s="175">
        <f>D38+1</f>
        <v>9</v>
      </c>
      <c r="E39" s="19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14" t="s">
        <v>430</v>
      </c>
      <c r="G39" s="93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66"/>
    </row>
    <row r="40" spans="1:8" ht="22.5" hidden="1" customHeight="1">
      <c r="A40" s="22"/>
      <c r="B40" s="157"/>
      <c r="C40" s="22"/>
      <c r="D40" s="175" t="str">
        <f>D39&amp;".0"</f>
        <v>9.0</v>
      </c>
      <c r="E40" s="191"/>
      <c r="F40" s="177"/>
      <c r="G40" s="936"/>
      <c r="H40" s="166"/>
    </row>
    <row r="41" spans="1:8" ht="22.5" customHeight="1">
      <c r="A41" s="22"/>
      <c r="B41" s="22"/>
      <c r="C41" s="192"/>
      <c r="D41" s="175" t="str">
        <f>D39&amp;".1"</f>
        <v>9.1</v>
      </c>
      <c r="E41" s="193"/>
      <c r="F41" s="194"/>
      <c r="G41" s="936"/>
      <c r="H41" s="166"/>
    </row>
    <row r="42" spans="1:8" ht="15" customHeight="1">
      <c r="A42" s="22"/>
      <c r="B42" s="157"/>
      <c r="C42" s="22"/>
      <c r="D42" s="180"/>
      <c r="E42" s="75" t="s">
        <v>463</v>
      </c>
      <c r="F42" s="182"/>
      <c r="G42" s="937"/>
      <c r="H42" s="195"/>
    </row>
    <row r="43" spans="1:8" ht="25.5" customHeight="1">
      <c r="A43" s="22"/>
      <c r="B43" s="157"/>
      <c r="C43" s="22"/>
      <c r="D43" s="175">
        <f>D39+1</f>
        <v>10</v>
      </c>
      <c r="E43" s="18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96"/>
      <c r="G43" s="1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66"/>
    </row>
    <row r="44" spans="1:8" ht="22.5" customHeight="1">
      <c r="A44" s="22"/>
      <c r="B44" s="157"/>
      <c r="C44" s="22"/>
      <c r="D44" s="175">
        <f>D43+1</f>
        <v>11</v>
      </c>
      <c r="E44" s="18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197"/>
      <c r="G44" s="169" t="s">
        <v>464</v>
      </c>
      <c r="H44" s="166"/>
    </row>
    <row r="45" spans="1:8" ht="22.5" customHeight="1">
      <c r="A45" s="22"/>
      <c r="B45" s="157"/>
      <c r="C45" s="22"/>
      <c r="D45" s="175">
        <f>D44+1</f>
        <v>12</v>
      </c>
      <c r="E45" s="188" t="s">
        <v>465</v>
      </c>
      <c r="F45" s="114" t="s">
        <v>430</v>
      </c>
      <c r="G45" s="190" t="str">
        <f>IF(TEMPLATE_SPHERE="TKO","Указывается режим работы организации.","")</f>
        <v/>
      </c>
      <c r="H45" s="166"/>
    </row>
    <row r="46" spans="1:8" ht="22.5" customHeight="1">
      <c r="A46" s="22"/>
      <c r="B46" s="157"/>
      <c r="C46" s="22"/>
      <c r="D46" s="175" t="str">
        <f>D45&amp;".1"</f>
        <v>12.1</v>
      </c>
      <c r="E46" s="170" t="str">
        <f>"режим работы регулируемой организации"&amp;IF(TEMPLATE_SPHERE="HEAT",", ЕТО, ТО","")</f>
        <v>режим работы регулируемой организации, ЕТО, ТО</v>
      </c>
      <c r="F46" s="198"/>
      <c r="G46" s="190" t="s">
        <v>466</v>
      </c>
      <c r="H46" s="166"/>
    </row>
    <row r="47" spans="1:8" ht="22.5" customHeight="1">
      <c r="A47" s="928"/>
      <c r="B47" s="157"/>
      <c r="C47" s="179"/>
      <c r="D47" s="175" t="str">
        <f>D45&amp;".2"</f>
        <v>12.2</v>
      </c>
      <c r="E47" s="170" t="s">
        <v>467</v>
      </c>
      <c r="F47" s="198"/>
      <c r="G47" s="190" t="s">
        <v>468</v>
      </c>
      <c r="H47" s="166"/>
    </row>
    <row r="48" spans="1:8" ht="22.5" customHeight="1">
      <c r="A48" s="928"/>
      <c r="B48" s="157"/>
      <c r="C48" s="179"/>
      <c r="D48" s="175" t="str">
        <f>D45&amp;".3"</f>
        <v>12.3</v>
      </c>
      <c r="E48" s="170" t="s">
        <v>469</v>
      </c>
      <c r="F48" s="198"/>
      <c r="G48" s="190" t="s">
        <v>470</v>
      </c>
      <c r="H48" s="166"/>
    </row>
    <row r="49" spans="1:8" ht="22.5" customHeight="1">
      <c r="A49" s="928"/>
      <c r="B49" s="157"/>
      <c r="C49" s="179"/>
      <c r="D49" s="175" t="str">
        <f>IF(TEMPLATE_SPHERE="TKO",D45&amp;".0",D45&amp;".4")</f>
        <v>12.4</v>
      </c>
      <c r="E49" s="199" t="s">
        <v>471</v>
      </c>
      <c r="F49" s="200"/>
      <c r="G49" s="201" t="s">
        <v>472</v>
      </c>
      <c r="H49" s="166"/>
    </row>
    <row r="50" spans="1:8" ht="22.5" customHeight="1">
      <c r="A50" s="22"/>
      <c r="B50" s="157"/>
      <c r="C50" s="22"/>
      <c r="D50" s="180"/>
      <c r="E50" s="75" t="s">
        <v>473</v>
      </c>
      <c r="F50" s="181"/>
      <c r="G50" s="201" t="s">
        <v>474</v>
      </c>
      <c r="H50" s="195"/>
    </row>
    <row r="51" spans="1:8" ht="22.5" customHeight="1">
      <c r="A51" s="173"/>
      <c r="B51" s="157"/>
      <c r="C51" s="179"/>
      <c r="D51" s="175">
        <f>D45+1</f>
        <v>13</v>
      </c>
      <c r="E51" s="202" t="s">
        <v>475</v>
      </c>
      <c r="F51" s="198"/>
      <c r="G51" s="20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66"/>
    </row>
    <row r="52" spans="1:8" ht="11.25" customHeight="1">
      <c r="A52" s="22"/>
      <c r="B52" s="157"/>
      <c r="C52" s="22"/>
    </row>
    <row r="53" spans="1:8" ht="30" customHeight="1">
      <c r="C53" s="833"/>
      <c r="D53" s="93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833"/>
      <c r="F53" s="833"/>
      <c r="G53" s="833"/>
    </row>
    <row r="54" spans="1:8" ht="39.75" customHeight="1">
      <c r="A54" s="22"/>
      <c r="B54" s="157"/>
      <c r="C54" s="833"/>
      <c r="D54" s="93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833"/>
      <c r="F54" s="833"/>
      <c r="G54" s="833"/>
    </row>
    <row r="55" spans="1:8" ht="11.25" customHeight="1">
      <c r="D55" s="204"/>
      <c r="E55" s="205"/>
      <c r="F55" s="205"/>
      <c r="G55" s="205"/>
    </row>
    <row r="56" spans="1:8" ht="27" customHeight="1">
      <c r="D56" s="206"/>
      <c r="E56" s="204"/>
      <c r="F56" s="207"/>
      <c r="G56" s="207"/>
    </row>
    <row r="57" spans="1:8" ht="11.25" customHeight="1">
      <c r="D57" s="204"/>
      <c r="E57" s="204"/>
      <c r="F57" s="205"/>
      <c r="G57" s="205"/>
    </row>
    <row r="58" spans="1:8" ht="39" customHeight="1">
      <c r="D58" s="208"/>
      <c r="E58" s="209"/>
      <c r="F58" s="209"/>
      <c r="G58" s="209"/>
    </row>
    <row r="59" spans="1:8" ht="27" customHeight="1">
      <c r="D59" s="208"/>
      <c r="E59" s="209"/>
      <c r="F59" s="209"/>
      <c r="G59" s="209"/>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Q13"/>
  <sheetViews>
    <sheetView showGridLines="0" topLeftCell="C3" zoomScale="90" workbookViewId="0"/>
  </sheetViews>
  <sheetFormatPr defaultColWidth="10.5703125" defaultRowHeight="14.25" customHeight="1"/>
  <cols>
    <col min="1" max="2" width="9.140625" hidden="1" customWidth="1"/>
    <col min="3" max="3" width="3.7109375" customWidth="1"/>
    <col min="4" max="4" width="5.5703125" customWidth="1"/>
    <col min="5" max="5" width="48.42578125" customWidth="1"/>
    <col min="6" max="6" width="38.140625" customWidth="1"/>
    <col min="7" max="7" width="1.7109375" hidden="1" customWidth="1"/>
    <col min="8" max="11" width="19.85546875" customWidth="1"/>
    <col min="12" max="12" width="9.7109375" customWidth="1"/>
    <col min="13" max="18" width="19.85546875" customWidth="1"/>
    <col min="19" max="19" width="1.7109375" hidden="1" customWidth="1"/>
    <col min="20" max="22" width="19.85546875" hidden="1" customWidth="1"/>
    <col min="23" max="23" width="1.7109375" hidden="1" customWidth="1"/>
    <col min="24" max="26" width="19.85546875" hidden="1" customWidth="1"/>
    <col min="27" max="27" width="1.7109375" hidden="1" customWidth="1"/>
    <col min="28" max="29" width="19.85546875" hidden="1" customWidth="1"/>
    <col min="30" max="30" width="1.7109375" hidden="1" customWidth="1"/>
    <col min="31" max="31" width="103.7109375" customWidth="1"/>
    <col min="32" max="34" width="103.7109375" hidden="1" customWidth="1"/>
    <col min="35" max="35" width="3.7109375" customWidth="1"/>
    <col min="39" max="39" width="13.7109375" hidden="1" customWidth="1"/>
    <col min="40" max="40" width="15.42578125" customWidth="1"/>
    <col min="41" max="41" width="16.28515625" customWidth="1"/>
  </cols>
  <sheetData>
    <row r="1" spans="3:43" ht="14.25" hidden="1" customHeight="1">
      <c r="H1" s="838" t="s">
        <v>476</v>
      </c>
      <c r="I1" s="833"/>
      <c r="J1" s="833"/>
      <c r="K1" s="833"/>
      <c r="L1" s="833"/>
      <c r="M1" s="833"/>
      <c r="N1" s="833"/>
      <c r="O1" s="833"/>
      <c r="P1" s="833"/>
      <c r="Q1" s="833"/>
      <c r="R1" s="833"/>
      <c r="T1" s="838" t="s">
        <v>477</v>
      </c>
      <c r="U1" s="833"/>
      <c r="V1" s="833"/>
      <c r="X1" s="838" t="s">
        <v>478</v>
      </c>
      <c r="Y1" s="833"/>
      <c r="Z1" s="833"/>
      <c r="AB1" s="838" t="s">
        <v>479</v>
      </c>
      <c r="AC1" s="833"/>
    </row>
    <row r="2" spans="3:43" ht="14.25" hidden="1" customHeight="1"/>
    <row r="3" spans="3:43" ht="6" customHeight="1">
      <c r="C3" s="210"/>
      <c r="D3" s="211"/>
      <c r="E3" s="211"/>
      <c r="F3" s="211"/>
      <c r="G3" s="211"/>
      <c r="H3" s="211" t="s">
        <v>480</v>
      </c>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row>
    <row r="4" spans="3:43" ht="37.5" customHeight="1">
      <c r="C4" s="192"/>
      <c r="D4" s="8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899"/>
      <c r="F4" s="899"/>
      <c r="G4" s="899"/>
      <c r="H4" s="899"/>
      <c r="I4" s="899"/>
      <c r="J4" s="899"/>
      <c r="K4" s="899"/>
      <c r="L4" s="899"/>
      <c r="M4" s="899"/>
      <c r="N4" s="899"/>
      <c r="O4" s="899"/>
      <c r="P4" s="899"/>
      <c r="Q4" s="899"/>
      <c r="R4" s="900"/>
    </row>
    <row r="5" spans="3:43" ht="17.25" customHeight="1">
      <c r="C5" s="192"/>
      <c r="D5" s="948" t="str">
        <f>IF(org=0,"Не определено",org)</f>
        <v>ООО "Смоленскрегионтеплоэнерго"</v>
      </c>
      <c r="E5" s="949"/>
      <c r="F5" s="949"/>
      <c r="G5" s="949"/>
      <c r="H5" s="949"/>
      <c r="I5" s="949"/>
      <c r="J5" s="949"/>
      <c r="K5" s="949"/>
      <c r="L5" s="949"/>
      <c r="M5" s="949"/>
      <c r="N5" s="949"/>
      <c r="O5" s="949"/>
      <c r="P5" s="949"/>
      <c r="Q5" s="949"/>
      <c r="R5" s="950"/>
    </row>
    <row r="6" spans="3:43" ht="11.25" customHeight="1">
      <c r="C6" s="213"/>
      <c r="R6" s="156"/>
      <c r="S6" s="156"/>
    </row>
    <row r="7" spans="3:43" ht="14.25" customHeight="1">
      <c r="C7" s="192"/>
      <c r="D7" s="939" t="s">
        <v>424</v>
      </c>
      <c r="E7" s="951"/>
      <c r="F7" s="951"/>
      <c r="G7" s="951"/>
      <c r="H7" s="951"/>
      <c r="I7" s="951"/>
      <c r="J7" s="951"/>
      <c r="K7" s="951"/>
      <c r="L7" s="951"/>
      <c r="M7" s="951"/>
      <c r="N7" s="951"/>
      <c r="O7" s="951"/>
      <c r="P7" s="951"/>
      <c r="Q7" s="951"/>
      <c r="R7" s="951"/>
      <c r="S7" s="951"/>
      <c r="T7" s="951"/>
      <c r="U7" s="951"/>
      <c r="V7" s="951"/>
      <c r="W7" s="951"/>
      <c r="X7" s="951"/>
      <c r="Y7" s="951"/>
      <c r="Z7" s="951"/>
      <c r="AA7" s="951"/>
      <c r="AB7" s="951"/>
      <c r="AC7" s="951"/>
      <c r="AD7" s="952"/>
      <c r="AE7" s="905" t="s">
        <v>425</v>
      </c>
      <c r="AF7" s="905" t="s">
        <v>425</v>
      </c>
      <c r="AG7" s="905" t="s">
        <v>425</v>
      </c>
      <c r="AH7" s="905" t="s">
        <v>425</v>
      </c>
    </row>
    <row r="8" spans="3:43" ht="25.5" customHeight="1">
      <c r="C8" s="192"/>
      <c r="D8" s="858" t="s">
        <v>71</v>
      </c>
      <c r="E8" s="905" t="str">
        <f>"Наименование "&amp;IF(TEMPLATE_SPHERE&lt;&gt;"HEAT","централизованной ","")&amp;"системы "&amp;TEMPLATE_SPHERE_RUS</f>
        <v>Наименование системы теплоснабжения</v>
      </c>
      <c r="F8" s="905" t="str">
        <f>IF(TEMPLATE_SPHERE&lt;&gt;"HEAT","Регулируемый вид деятельности","Вид регулируемой деятельности")</f>
        <v>Вид регулируемой деятельности</v>
      </c>
      <c r="G8" s="216"/>
      <c r="H8" s="940" t="s">
        <v>481</v>
      </c>
      <c r="I8" s="944" t="s">
        <v>482</v>
      </c>
      <c r="J8" s="905" t="s">
        <v>483</v>
      </c>
      <c r="K8" s="905"/>
      <c r="L8" s="905"/>
      <c r="M8" s="939"/>
      <c r="N8" s="905" t="s">
        <v>484</v>
      </c>
      <c r="O8" s="905"/>
      <c r="P8" s="905" t="s">
        <v>485</v>
      </c>
      <c r="Q8" s="905"/>
      <c r="R8" s="942" t="s">
        <v>486</v>
      </c>
      <c r="S8" s="217"/>
      <c r="T8" s="940" t="s">
        <v>487</v>
      </c>
      <c r="U8" s="940" t="s">
        <v>488</v>
      </c>
      <c r="V8" s="940" t="s">
        <v>489</v>
      </c>
      <c r="W8" s="216"/>
      <c r="X8" s="940" t="s">
        <v>490</v>
      </c>
      <c r="Y8" s="940" t="s">
        <v>491</v>
      </c>
      <c r="Z8" s="940" t="s">
        <v>492</v>
      </c>
      <c r="AA8" s="216"/>
      <c r="AB8" s="940" t="s">
        <v>493</v>
      </c>
      <c r="AC8" s="940" t="s">
        <v>486</v>
      </c>
      <c r="AD8" s="216"/>
      <c r="AE8" s="905"/>
      <c r="AF8" s="905"/>
      <c r="AG8" s="905"/>
      <c r="AH8" s="905"/>
    </row>
    <row r="9" spans="3:43" ht="43.5" customHeight="1">
      <c r="C9" s="192"/>
      <c r="D9" s="858"/>
      <c r="E9" s="905"/>
      <c r="F9" s="905"/>
      <c r="G9" s="218"/>
      <c r="H9" s="941"/>
      <c r="I9" s="945"/>
      <c r="J9" s="114" t="s">
        <v>494</v>
      </c>
      <c r="K9" s="114" t="s">
        <v>495</v>
      </c>
      <c r="L9" s="114" t="s">
        <v>496</v>
      </c>
      <c r="M9" s="214" t="s">
        <v>497</v>
      </c>
      <c r="N9" s="114" t="s">
        <v>498</v>
      </c>
      <c r="O9" s="114" t="s">
        <v>497</v>
      </c>
      <c r="P9" s="114" t="s">
        <v>499</v>
      </c>
      <c r="Q9" s="114" t="s">
        <v>497</v>
      </c>
      <c r="R9" s="943"/>
      <c r="S9" s="219"/>
      <c r="T9" s="941"/>
      <c r="U9" s="941"/>
      <c r="V9" s="941"/>
      <c r="W9" s="218"/>
      <c r="X9" s="941"/>
      <c r="Y9" s="941"/>
      <c r="Z9" s="941"/>
      <c r="AA9" s="218"/>
      <c r="AB9" s="941"/>
      <c r="AC9" s="941"/>
      <c r="AD9" s="218"/>
      <c r="AE9" s="905"/>
      <c r="AF9" s="905"/>
      <c r="AG9" s="905"/>
      <c r="AH9" s="905"/>
    </row>
    <row r="10" spans="3:43" ht="12" hidden="1" customHeight="1">
      <c r="C10" s="220"/>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row>
    <row r="11" spans="3:43" ht="11.25" hidden="1" customHeight="1">
      <c r="C11" s="222"/>
      <c r="D11" s="223" t="s">
        <v>500</v>
      </c>
      <c r="E11" s="223"/>
      <c r="F11" s="223"/>
      <c r="G11" s="223"/>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5"/>
      <c r="AF11" s="225"/>
      <c r="AG11" s="225"/>
      <c r="AH11" s="225"/>
    </row>
    <row r="12" spans="3:43" ht="14.25" customHeight="1">
      <c r="C12" s="192"/>
      <c r="D12" s="226" t="s">
        <v>204</v>
      </c>
      <c r="E12" s="189" t="s">
        <v>5</v>
      </c>
      <c r="F12" s="227"/>
      <c r="G12" s="228"/>
      <c r="H12" s="229"/>
      <c r="I12" s="229"/>
      <c r="J12" s="230"/>
      <c r="K12" s="231"/>
      <c r="L12" s="232"/>
      <c r="M12" s="231"/>
      <c r="N12" s="230"/>
      <c r="O12" s="231"/>
      <c r="P12" s="230"/>
      <c r="Q12" s="231"/>
      <c r="R12" s="230"/>
      <c r="S12" s="233"/>
      <c r="T12" s="229"/>
      <c r="U12" s="230"/>
      <c r="V12" s="230"/>
      <c r="W12" s="218"/>
      <c r="X12" s="229"/>
      <c r="Y12" s="230"/>
      <c r="Z12" s="230"/>
      <c r="AA12" s="218"/>
      <c r="AB12" s="229"/>
      <c r="AC12" s="230"/>
      <c r="AD12" s="218"/>
      <c r="AE12" s="946" t="s">
        <v>501</v>
      </c>
      <c r="AF12" s="946" t="s">
        <v>502</v>
      </c>
      <c r="AG12" s="946" t="s">
        <v>503</v>
      </c>
      <c r="AH12" s="946" t="s">
        <v>504</v>
      </c>
      <c r="AP12" s="63" t="s">
        <v>505</v>
      </c>
      <c r="AQ12" s="63" t="s">
        <v>505</v>
      </c>
    </row>
    <row r="13" spans="3:43" ht="17.25" customHeight="1">
      <c r="C13" s="192"/>
      <c r="D13" s="234"/>
      <c r="E13" s="235" t="str">
        <f>IF(TITLE_DIFFERENTIATION_TYPE="нет","","Добавить систему")</f>
        <v/>
      </c>
      <c r="F13" s="235" t="str">
        <f>IF(TITLE_DIFFERENTIATION_TYPE="нет","Добавить вид деятельности","")</f>
        <v>Добавить вид деятельности</v>
      </c>
      <c r="G13" s="236"/>
      <c r="H13" s="237"/>
      <c r="I13" s="237"/>
      <c r="J13" s="237"/>
      <c r="K13" s="237"/>
      <c r="L13" s="237"/>
      <c r="M13" s="237"/>
      <c r="N13" s="237"/>
      <c r="O13" s="237"/>
      <c r="P13" s="237"/>
      <c r="Q13" s="237"/>
      <c r="R13" s="237"/>
      <c r="S13" s="237"/>
      <c r="T13" s="237"/>
      <c r="U13" s="237"/>
      <c r="V13" s="237"/>
      <c r="W13" s="237"/>
      <c r="X13" s="237"/>
      <c r="Y13" s="237"/>
      <c r="Z13" s="237"/>
      <c r="AA13" s="237"/>
      <c r="AB13" s="237"/>
      <c r="AC13" s="237"/>
      <c r="AD13" s="238"/>
      <c r="AE13" s="947"/>
      <c r="AF13" s="947"/>
      <c r="AG13" s="947"/>
      <c r="AH13" s="94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16"/>
  <sheetViews>
    <sheetView showGridLines="0" topLeftCell="C5" zoomScale="90" workbookViewId="0"/>
  </sheetViews>
  <sheetFormatPr defaultColWidth="10.5703125" defaultRowHeight="14.25" customHeight="1"/>
  <cols>
    <col min="1" max="2" width="9.140625" hidden="1" customWidth="1"/>
    <col min="3" max="3" width="3.7109375" customWidth="1"/>
    <col min="4" max="4" width="5.5703125" customWidth="1"/>
    <col min="5" max="5" width="38.140625" customWidth="1"/>
    <col min="6" max="7" width="3.7109375" customWidth="1"/>
    <col min="8" max="8" width="38.28515625" customWidth="1"/>
    <col min="9" max="9" width="35.7109375" customWidth="1"/>
    <col min="10" max="10" width="103.7109375" customWidth="1"/>
    <col min="11" max="11" width="3.7109375" customWidth="1"/>
    <col min="15" max="15" width="13.7109375" customWidth="1"/>
    <col min="16" max="16" width="15.42578125" customWidth="1"/>
    <col min="17" max="17" width="16.28515625" customWidth="1"/>
  </cols>
  <sheetData>
    <row r="1" spans="3:19" ht="14.25" hidden="1" customHeight="1">
      <c r="H1" s="838" t="s">
        <v>476</v>
      </c>
      <c r="I1" s="833"/>
    </row>
    <row r="2" spans="3:19" ht="14.25" hidden="1" customHeight="1">
      <c r="C2" s="192"/>
      <c r="D2" s="954" t="s">
        <v>204</v>
      </c>
      <c r="E2" s="956"/>
      <c r="F2" s="239"/>
      <c r="G2" s="97" t="s">
        <v>204</v>
      </c>
      <c r="H2" s="240"/>
      <c r="I2" s="241"/>
      <c r="O2" s="242" t="s">
        <v>506</v>
      </c>
      <c r="R2" s="63" t="s">
        <v>505</v>
      </c>
      <c r="S2" s="63" t="s">
        <v>505</v>
      </c>
    </row>
    <row r="3" spans="3:19" ht="14.25" hidden="1" customHeight="1">
      <c r="C3" s="192"/>
      <c r="D3" s="955"/>
      <c r="E3" s="957"/>
      <c r="F3" s="234"/>
      <c r="G3" s="235"/>
      <c r="H3" s="235" t="s">
        <v>507</v>
      </c>
      <c r="I3" s="236"/>
    </row>
    <row r="4" spans="3:19" ht="14.25" hidden="1" customHeight="1"/>
    <row r="5" spans="3:19" ht="6" customHeight="1">
      <c r="C5" s="210"/>
      <c r="D5" s="211"/>
      <c r="E5" s="211"/>
      <c r="F5" s="211"/>
      <c r="G5" s="211"/>
      <c r="H5" s="211" t="s">
        <v>480</v>
      </c>
      <c r="I5" s="211"/>
      <c r="J5" s="211"/>
    </row>
    <row r="6" spans="3:19" ht="27.75" customHeight="1">
      <c r="C6" s="192"/>
      <c r="D6" s="953" t="s">
        <v>508</v>
      </c>
      <c r="E6" s="953"/>
      <c r="F6" s="953"/>
      <c r="G6" s="953"/>
      <c r="H6" s="953"/>
      <c r="I6" s="953"/>
    </row>
    <row r="7" spans="3:19" ht="17.25" customHeight="1">
      <c r="C7" s="192"/>
      <c r="D7" s="927" t="str">
        <f>IF(org=0,"Не определено",org)</f>
        <v>ООО "Смоленскрегионтеплоэнерго"</v>
      </c>
      <c r="E7" s="927"/>
      <c r="F7" s="927"/>
      <c r="G7" s="927"/>
      <c r="H7" s="927"/>
      <c r="I7" s="927"/>
    </row>
    <row r="8" spans="3:19" ht="6" customHeight="1">
      <c r="C8" s="213"/>
    </row>
    <row r="9" spans="3:19" ht="6" customHeight="1">
      <c r="C9" s="213"/>
    </row>
    <row r="10" spans="3:19" ht="14.25" customHeight="1">
      <c r="C10" s="192"/>
      <c r="D10" s="939" t="s">
        <v>424</v>
      </c>
      <c r="E10" s="951"/>
      <c r="F10" s="951"/>
      <c r="G10" s="951"/>
      <c r="H10" s="951"/>
      <c r="I10" s="951"/>
      <c r="J10" s="905" t="s">
        <v>425</v>
      </c>
    </row>
    <row r="11" spans="3:19" ht="25.5" customHeight="1">
      <c r="C11" s="192"/>
      <c r="D11" s="858" t="s">
        <v>71</v>
      </c>
      <c r="E11" s="905" t="s">
        <v>200</v>
      </c>
      <c r="F11" s="908" t="s">
        <v>71</v>
      </c>
      <c r="G11" s="909"/>
      <c r="H11" s="907" t="s">
        <v>509</v>
      </c>
      <c r="I11" s="907" t="s">
        <v>510</v>
      </c>
      <c r="J11" s="905"/>
    </row>
    <row r="12" spans="3:19" ht="14.25" customHeight="1">
      <c r="C12" s="192"/>
      <c r="D12" s="858"/>
      <c r="E12" s="905"/>
      <c r="F12" s="913"/>
      <c r="G12" s="914"/>
      <c r="H12" s="958"/>
      <c r="I12" s="958"/>
      <c r="J12" s="905"/>
    </row>
    <row r="13" spans="3:19" ht="11.25" hidden="1" customHeight="1">
      <c r="C13" s="222"/>
      <c r="D13" s="223" t="s">
        <v>500</v>
      </c>
      <c r="E13" s="223"/>
      <c r="F13" s="223"/>
      <c r="G13" s="223"/>
      <c r="H13" s="224"/>
      <c r="I13" s="224"/>
      <c r="J13" s="225"/>
    </row>
    <row r="14" spans="3:19" ht="14.25" customHeight="1">
      <c r="C14" s="192"/>
      <c r="D14" s="954" t="s">
        <v>204</v>
      </c>
      <c r="E14" s="956"/>
      <c r="F14" s="239"/>
      <c r="G14" s="97" t="s">
        <v>204</v>
      </c>
      <c r="H14" s="240"/>
      <c r="I14" s="241"/>
      <c r="J14" s="892" t="s">
        <v>511</v>
      </c>
      <c r="R14" s="63" t="s">
        <v>505</v>
      </c>
      <c r="S14" s="63" t="s">
        <v>505</v>
      </c>
    </row>
    <row r="15" spans="3:19" ht="14.25" customHeight="1">
      <c r="C15" s="192"/>
      <c r="D15" s="955"/>
      <c r="E15" s="957"/>
      <c r="F15" s="234"/>
      <c r="G15" s="235"/>
      <c r="H15" s="235" t="s">
        <v>507</v>
      </c>
      <c r="I15" s="236"/>
      <c r="J15" s="893"/>
    </row>
    <row r="16" spans="3:19" ht="14.25" customHeight="1">
      <c r="C16" s="192"/>
      <c r="D16" s="234"/>
      <c r="E16" s="235" t="s">
        <v>253</v>
      </c>
      <c r="F16" s="236"/>
      <c r="G16" s="236"/>
      <c r="H16" s="237"/>
      <c r="I16" s="237"/>
      <c r="J16" s="89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15"/>
  <sheetViews>
    <sheetView showGridLines="0" topLeftCell="D3" zoomScale="90" workbookViewId="0"/>
  </sheetViews>
  <sheetFormatPr defaultColWidth="10.5703125" defaultRowHeight="14.25" customHeight="1"/>
  <cols>
    <col min="1" max="3" width="9.140625" hidden="1" customWidth="1"/>
    <col min="4" max="4" width="3.7109375" customWidth="1"/>
    <col min="5" max="5" width="6.28515625" customWidth="1"/>
    <col min="6" max="6" width="1.7109375" hidden="1" customWidth="1"/>
    <col min="7" max="8" width="30.7109375" customWidth="1"/>
    <col min="9" max="9" width="9" customWidth="1"/>
    <col min="10" max="10" width="12.140625" customWidth="1"/>
    <col min="11" max="11" width="46.7109375" customWidth="1"/>
    <col min="12" max="12" width="100.28515625" customWidth="1"/>
    <col min="13" max="13" width="7.5703125" customWidth="1"/>
  </cols>
  <sheetData>
    <row r="1" spans="1:19" ht="5.25" hidden="1" customHeight="1">
      <c r="G1" s="242" t="s">
        <v>66</v>
      </c>
      <c r="H1" s="242" t="s">
        <v>67</v>
      </c>
      <c r="I1" s="242" t="s">
        <v>68</v>
      </c>
      <c r="P1" s="242" t="s">
        <v>66</v>
      </c>
      <c r="Q1" s="242" t="s">
        <v>67</v>
      </c>
      <c r="R1" s="242" t="s">
        <v>68</v>
      </c>
    </row>
    <row r="2" spans="1:19" ht="5.25" hidden="1" customHeight="1"/>
    <row r="3" spans="1:19" ht="6" customHeight="1">
      <c r="D3" s="213"/>
      <c r="E3" s="4"/>
      <c r="F3" s="4"/>
      <c r="G3" s="4"/>
      <c r="H3" s="4"/>
      <c r="I3" s="244"/>
      <c r="J3" s="245"/>
      <c r="K3" s="245"/>
      <c r="L3" s="245"/>
    </row>
    <row r="4" spans="1:19" ht="22.5" customHeight="1">
      <c r="D4" s="192"/>
      <c r="E4" s="851" t="s">
        <v>512</v>
      </c>
      <c r="F4" s="851"/>
      <c r="G4" s="852"/>
      <c r="H4" s="852"/>
      <c r="I4" s="853"/>
    </row>
    <row r="5" spans="1:19" ht="17.25" customHeight="1">
      <c r="D5" s="192"/>
      <c r="E5" s="948" t="str">
        <f>IF(org=0,"Не определено",org)</f>
        <v>ООО "Смоленскрегионтеплоэнерго"</v>
      </c>
      <c r="F5" s="948"/>
      <c r="G5" s="949"/>
      <c r="H5" s="949"/>
      <c r="I5" s="950"/>
    </row>
    <row r="6" spans="1:19" ht="11.25" customHeight="1">
      <c r="D6" s="213"/>
      <c r="E6" s="4"/>
      <c r="F6" s="4"/>
      <c r="K6" s="156"/>
    </row>
    <row r="7" spans="1:19" ht="14.25" customHeight="1">
      <c r="D7" s="192"/>
      <c r="E7" s="933" t="s">
        <v>424</v>
      </c>
      <c r="F7" s="933"/>
      <c r="G7" s="934"/>
      <c r="H7" s="934"/>
      <c r="I7" s="934"/>
      <c r="J7" s="934"/>
      <c r="K7" s="934"/>
      <c r="L7" s="905" t="s">
        <v>425</v>
      </c>
    </row>
    <row r="8" spans="1:19" ht="45" customHeight="1">
      <c r="D8" s="192"/>
      <c r="E8" s="161" t="s">
        <v>71</v>
      </c>
      <c r="F8" s="161"/>
      <c r="G8" s="64" t="s">
        <v>69</v>
      </c>
      <c r="H8" s="64" t="s">
        <v>70</v>
      </c>
      <c r="I8" s="114" t="s">
        <v>68</v>
      </c>
      <c r="J8" s="114" t="s">
        <v>513</v>
      </c>
      <c r="K8" s="114" t="s">
        <v>514</v>
      </c>
      <c r="L8" s="905"/>
    </row>
    <row r="9" spans="1:19" ht="12" hidden="1" customHeight="1">
      <c r="D9" s="220"/>
      <c r="E9" s="246"/>
      <c r="F9" s="246"/>
      <c r="G9" s="246"/>
      <c r="H9" s="246"/>
      <c r="I9" s="246"/>
      <c r="J9" s="246"/>
      <c r="K9" s="246"/>
      <c r="L9" s="246"/>
    </row>
    <row r="10" spans="1:19" ht="14.25" hidden="1" customHeight="1">
      <c r="D10" s="192"/>
      <c r="E10" s="64">
        <v>0</v>
      </c>
      <c r="F10" s="64"/>
      <c r="G10" s="247"/>
      <c r="H10" s="247"/>
      <c r="I10" s="247"/>
      <c r="J10" s="247"/>
      <c r="K10" s="247"/>
      <c r="L10" s="946" t="s">
        <v>515</v>
      </c>
    </row>
    <row r="11" spans="1:19" ht="15" hidden="1" customHeight="1">
      <c r="A11" s="833"/>
      <c r="D11" s="248"/>
      <c r="E11" s="249"/>
      <c r="F11" s="249"/>
      <c r="G11" s="249"/>
      <c r="H11" s="249"/>
      <c r="I11" s="93"/>
      <c r="J11" s="250"/>
      <c r="K11" s="251"/>
      <c r="L11" s="959"/>
    </row>
    <row r="12" spans="1:19" ht="14.25" customHeight="1">
      <c r="A12" s="833"/>
      <c r="D12" s="252"/>
      <c r="E12" s="161">
        <v>1</v>
      </c>
      <c r="F12" s="253">
        <v>23</v>
      </c>
      <c r="G12" s="254"/>
      <c r="H12" s="71"/>
      <c r="I12" s="72"/>
      <c r="J12" s="255" t="s">
        <v>46</v>
      </c>
      <c r="K12" s="256" t="s">
        <v>5</v>
      </c>
      <c r="L12" s="959"/>
      <c r="P12" s="257" t="s">
        <v>516</v>
      </c>
      <c r="Q12" s="257" t="s">
        <v>517</v>
      </c>
      <c r="R12" s="258" t="s">
        <v>518</v>
      </c>
      <c r="S12" s="242" t="s">
        <v>519</v>
      </c>
    </row>
    <row r="13" spans="1:19" ht="15" customHeight="1">
      <c r="A13" s="833"/>
      <c r="D13" s="192"/>
      <c r="E13" s="234"/>
      <c r="F13" s="259"/>
      <c r="G13" s="86" t="s">
        <v>86</v>
      </c>
      <c r="H13" s="260"/>
      <c r="I13" s="260"/>
      <c r="J13" s="260"/>
      <c r="K13" s="261"/>
      <c r="L13" s="947"/>
    </row>
    <row r="14" spans="1:19" ht="11.25" customHeight="1"/>
    <row r="15" spans="1:19" ht="14.25" customHeight="1">
      <c r="G15" s="2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4"/>
  <sheetViews>
    <sheetView showGridLines="0" topLeftCell="P25"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row r="2" spans="5:42" ht="21" hidden="1" customHeight="1">
      <c r="E2" s="971">
        <v>1</v>
      </c>
      <c r="R2" s="263"/>
      <c r="S2" s="264" t="e">
        <f>INDEX(PT_DIFFERENTIATION_NUM_NTAR,MATCH(A2,PT_DIFFERENTIATION_NTAR_ID,0))</f>
        <v>#N/A</v>
      </c>
      <c r="T2" s="265" t="s">
        <v>255</v>
      </c>
      <c r="U2" s="266"/>
      <c r="V2" s="966"/>
      <c r="W2" s="967"/>
      <c r="X2" s="967"/>
      <c r="Y2" s="967"/>
      <c r="Z2" s="967"/>
      <c r="AA2" s="967"/>
      <c r="AB2" s="967"/>
      <c r="AC2" s="968"/>
      <c r="AD2" s="966" t="e">
        <f>INDEX(PT_DIFFERENTIATION_NTAR,MATCH(A2,PT_DIFFERENTIATION_NTAR_ID,0))</f>
        <v>#N/A</v>
      </c>
      <c r="AE2" s="967"/>
      <c r="AF2" s="967"/>
      <c r="AG2" s="967"/>
      <c r="AH2" s="967"/>
      <c r="AI2" s="967"/>
      <c r="AJ2" s="967"/>
      <c r="AK2" s="967"/>
      <c r="AL2" s="968"/>
      <c r="AM2" s="268" t="s">
        <v>520</v>
      </c>
      <c r="AP2" s="63" t="str">
        <f t="shared" ref="AP2:AP15" si="0">IF(T2="","",T2)</f>
        <v>Наименование тарифа</v>
      </c>
    </row>
    <row r="3" spans="5:42" ht="21" hidden="1" customHeight="1">
      <c r="E3" s="972"/>
      <c r="F3" s="971">
        <v>1</v>
      </c>
      <c r="Q3" s="269"/>
      <c r="R3" s="270"/>
      <c r="S3" s="264" t="e">
        <f>INDEX(PT_DIFFERENTIATION_NUM_TER,MATCH(B3,PT_DIFFERENTIATION_TER_ID,0))</f>
        <v>#N/A</v>
      </c>
      <c r="T3" s="271" t="s">
        <v>521</v>
      </c>
      <c r="U3" s="266"/>
      <c r="V3" s="966"/>
      <c r="W3" s="967"/>
      <c r="X3" s="967"/>
      <c r="Y3" s="967"/>
      <c r="Z3" s="967"/>
      <c r="AA3" s="967"/>
      <c r="AB3" s="967"/>
      <c r="AC3" s="968"/>
      <c r="AD3" s="966" t="e">
        <f>INDEX(PT_DIFFERENTIATION_TER,MATCH(B3,PT_DIFFERENTIATION_TER_ID,0))</f>
        <v>#N/A</v>
      </c>
      <c r="AE3" s="967"/>
      <c r="AF3" s="967"/>
      <c r="AG3" s="967"/>
      <c r="AH3" s="967"/>
      <c r="AI3" s="967"/>
      <c r="AJ3" s="967"/>
      <c r="AK3" s="967"/>
      <c r="AL3" s="968"/>
      <c r="AM3" s="268" t="s">
        <v>522</v>
      </c>
      <c r="AP3" s="63" t="str">
        <f t="shared" si="0"/>
        <v>Территория действия тарифа</v>
      </c>
    </row>
    <row r="4" spans="5:42" ht="23.25" hidden="1" customHeight="1">
      <c r="E4" s="972"/>
      <c r="F4" s="972"/>
      <c r="G4" s="971">
        <v>1</v>
      </c>
      <c r="Q4" s="269"/>
      <c r="R4" s="270"/>
      <c r="S4" s="264" t="e">
        <f>INDEX(PT_DIFFERENTIATION_NUM_CS,MATCH(C4,PT_DIFFERENTIATION_CS_ID,0))</f>
        <v>#N/A</v>
      </c>
      <c r="T4" s="272" t="s">
        <v>523</v>
      </c>
      <c r="U4" s="266"/>
      <c r="V4" s="966"/>
      <c r="W4" s="967"/>
      <c r="X4" s="967"/>
      <c r="Y4" s="967"/>
      <c r="Z4" s="967"/>
      <c r="AA4" s="967"/>
      <c r="AB4" s="967"/>
      <c r="AC4" s="968"/>
      <c r="AD4" s="966" t="e">
        <f>INDEX(PT_DIFFERENTIATION_CS,MATCH(C4,PT_DIFFERENTIATION_CS_ID,0))</f>
        <v>#N/A</v>
      </c>
      <c r="AE4" s="967"/>
      <c r="AF4" s="967"/>
      <c r="AG4" s="967"/>
      <c r="AH4" s="967"/>
      <c r="AI4" s="967"/>
      <c r="AJ4" s="967"/>
      <c r="AK4" s="967"/>
      <c r="AL4" s="968"/>
      <c r="AM4" s="268" t="s">
        <v>524</v>
      </c>
      <c r="AP4" s="63" t="str">
        <f t="shared" si="0"/>
        <v xml:space="preserve">Наименование системы теплоснабжения </v>
      </c>
    </row>
    <row r="5" spans="5:42" ht="21" hidden="1" customHeight="1">
      <c r="E5" s="972"/>
      <c r="F5" s="972"/>
      <c r="G5" s="972"/>
      <c r="H5" s="971">
        <v>1</v>
      </c>
      <c r="Q5" s="269"/>
      <c r="R5" s="270"/>
      <c r="S5" s="264" t="e">
        <f>INDEX(PT_DIFFERENTIATION_NUM_IST_TE,MATCH(D5,PT_DIFFERENTIATION_IST_TE_ID,0))</f>
        <v>#N/A</v>
      </c>
      <c r="T5" s="273" t="s">
        <v>525</v>
      </c>
      <c r="U5" s="266"/>
      <c r="V5" s="966"/>
      <c r="W5" s="967"/>
      <c r="X5" s="967"/>
      <c r="Y5" s="967"/>
      <c r="Z5" s="967"/>
      <c r="AA5" s="967"/>
      <c r="AB5" s="967"/>
      <c r="AC5" s="968"/>
      <c r="AD5" s="966" t="e">
        <f>INDEX(PT_DIFFERENTIATION_IST_TE,MATCH(D5,PT_DIFFERENTIATION_IST_TE_ID,0))</f>
        <v>#N/A</v>
      </c>
      <c r="AE5" s="967"/>
      <c r="AF5" s="967"/>
      <c r="AG5" s="967"/>
      <c r="AH5" s="967"/>
      <c r="AI5" s="967"/>
      <c r="AJ5" s="967"/>
      <c r="AK5" s="967"/>
      <c r="AL5" s="968"/>
      <c r="AM5" s="268" t="s">
        <v>526</v>
      </c>
      <c r="AP5" s="63" t="str">
        <f t="shared" si="0"/>
        <v xml:space="preserve">Источник тепловой энергии  </v>
      </c>
    </row>
    <row r="6" spans="5:42" ht="47.25" hidden="1" customHeight="1">
      <c r="E6" s="972"/>
      <c r="F6" s="972"/>
      <c r="G6" s="972"/>
      <c r="H6" s="972"/>
      <c r="I6" s="973" t="e">
        <f>S5&amp;".1"</f>
        <v>#N/A</v>
      </c>
      <c r="L6" s="274" t="s">
        <v>527</v>
      </c>
      <c r="P6" s="975">
        <v>1</v>
      </c>
      <c r="R6" s="275"/>
      <c r="S6" s="264" t="e">
        <f>$I6</f>
        <v>#N/A</v>
      </c>
      <c r="T6" s="276" t="s">
        <v>528</v>
      </c>
      <c r="U6" s="266"/>
      <c r="V6" s="960"/>
      <c r="W6" s="961"/>
      <c r="X6" s="961"/>
      <c r="Y6" s="961"/>
      <c r="Z6" s="961"/>
      <c r="AA6" s="961"/>
      <c r="AB6" s="961"/>
      <c r="AC6" s="962"/>
      <c r="AD6" s="960"/>
      <c r="AE6" s="961"/>
      <c r="AF6" s="961"/>
      <c r="AG6" s="961"/>
      <c r="AH6" s="961"/>
      <c r="AI6" s="961"/>
      <c r="AJ6" s="961"/>
      <c r="AK6" s="961"/>
      <c r="AL6" s="962"/>
      <c r="AM6" s="268" t="s">
        <v>529</v>
      </c>
      <c r="AP6" s="63" t="str">
        <f t="shared" si="0"/>
        <v>Схема подключения теплопотребляющей установки к коллектору источника тепловой энергии</v>
      </c>
    </row>
    <row r="7" spans="5:42" ht="21" hidden="1" customHeight="1">
      <c r="E7" s="972"/>
      <c r="F7" s="972"/>
      <c r="G7" s="972"/>
      <c r="H7" s="972"/>
      <c r="I7" s="974"/>
      <c r="J7" s="973" t="e">
        <f>I6&amp;".1"</f>
        <v>#N/A</v>
      </c>
      <c r="L7" s="274" t="s">
        <v>530</v>
      </c>
      <c r="P7" s="833"/>
      <c r="Q7" s="975">
        <v>1</v>
      </c>
      <c r="R7" s="277"/>
      <c r="S7" s="264" t="e">
        <f>$J7</f>
        <v>#N/A</v>
      </c>
      <c r="T7" s="278" t="s">
        <v>531</v>
      </c>
      <c r="U7" s="266"/>
      <c r="V7" s="960"/>
      <c r="W7" s="961"/>
      <c r="X7" s="961"/>
      <c r="Y7" s="961"/>
      <c r="Z7" s="961"/>
      <c r="AA7" s="961"/>
      <c r="AB7" s="961"/>
      <c r="AC7" s="962"/>
      <c r="AD7" s="960"/>
      <c r="AE7" s="961"/>
      <c r="AF7" s="961"/>
      <c r="AG7" s="961"/>
      <c r="AH7" s="961"/>
      <c r="AI7" s="961"/>
      <c r="AJ7" s="961"/>
      <c r="AK7" s="961"/>
      <c r="AL7" s="962"/>
      <c r="AM7" s="268" t="s">
        <v>532</v>
      </c>
      <c r="AP7" s="63" t="str">
        <f t="shared" si="0"/>
        <v>Группа потребителей</v>
      </c>
    </row>
    <row r="8" spans="5:42" ht="21" hidden="1" customHeight="1">
      <c r="E8" s="972"/>
      <c r="F8" s="972"/>
      <c r="G8" s="972"/>
      <c r="H8" s="972"/>
      <c r="I8" s="974"/>
      <c r="J8" s="974"/>
      <c r="K8" s="973" t="e">
        <f>J7&amp;".1"</f>
        <v>#N/A</v>
      </c>
      <c r="L8" s="274" t="s">
        <v>533</v>
      </c>
      <c r="P8" s="833"/>
      <c r="Q8" s="833"/>
      <c r="R8" s="277">
        <v>1</v>
      </c>
      <c r="S8" s="264" t="e">
        <f>$K8</f>
        <v>#N/A</v>
      </c>
      <c r="T8" s="279"/>
      <c r="U8" s="266"/>
      <c r="V8" s="280"/>
      <c r="W8" s="281"/>
      <c r="X8" s="280"/>
      <c r="Y8" s="282"/>
      <c r="Z8" s="976"/>
      <c r="AA8" s="845" t="s">
        <v>46</v>
      </c>
      <c r="AB8" s="976"/>
      <c r="AC8" s="845" t="s">
        <v>46</v>
      </c>
      <c r="AD8" s="280"/>
      <c r="AE8" s="281"/>
      <c r="AF8" s="280"/>
      <c r="AG8" s="282"/>
      <c r="AH8" s="976"/>
      <c r="AI8" s="845" t="s">
        <v>46</v>
      </c>
      <c r="AJ8" s="976"/>
      <c r="AK8" s="845" t="s">
        <v>46</v>
      </c>
      <c r="AL8" s="281"/>
      <c r="AM8" s="994" t="s">
        <v>534</v>
      </c>
      <c r="AN8" s="242" t="e">
        <f ca="1">STRCHECKDATE(V9:AL9)</f>
        <v>#NAME?</v>
      </c>
      <c r="AP8" s="63" t="str">
        <f t="shared" si="0"/>
        <v/>
      </c>
    </row>
    <row r="9" spans="5:42" ht="0.75" hidden="1" customHeight="1">
      <c r="E9" s="972"/>
      <c r="F9" s="972"/>
      <c r="G9" s="972"/>
      <c r="H9" s="972"/>
      <c r="I9" s="974"/>
      <c r="J9" s="974"/>
      <c r="K9" s="973"/>
      <c r="P9" s="833"/>
      <c r="Q9" s="833"/>
      <c r="R9" s="277"/>
      <c r="S9" s="247"/>
      <c r="T9" s="266"/>
      <c r="U9" s="266"/>
      <c r="V9" s="281"/>
      <c r="W9" s="281"/>
      <c r="X9" s="281"/>
      <c r="Y9" s="284" t="str">
        <f>Z8&amp;"-"&amp;AB8</f>
        <v>-</v>
      </c>
      <c r="Z9" s="977"/>
      <c r="AA9" s="845"/>
      <c r="AB9" s="977"/>
      <c r="AC9" s="845"/>
      <c r="AD9" s="281"/>
      <c r="AE9" s="281"/>
      <c r="AF9" s="281"/>
      <c r="AG9" s="284" t="str">
        <f>AH8&amp;"-"&amp;AJ8</f>
        <v>-</v>
      </c>
      <c r="AH9" s="977"/>
      <c r="AI9" s="845"/>
      <c r="AJ9" s="977"/>
      <c r="AK9" s="845"/>
      <c r="AL9" s="281"/>
      <c r="AM9" s="995"/>
      <c r="AP9" s="63" t="str">
        <f t="shared" si="0"/>
        <v/>
      </c>
    </row>
    <row r="10" spans="5:42" ht="15" hidden="1" customHeight="1">
      <c r="E10" s="972"/>
      <c r="F10" s="972"/>
      <c r="G10" s="972"/>
      <c r="H10" s="972"/>
      <c r="I10" s="974"/>
      <c r="J10" s="973"/>
      <c r="P10" s="833"/>
      <c r="Q10" s="833"/>
      <c r="R10" s="275"/>
      <c r="S10" s="286"/>
      <c r="T10" s="287" t="s">
        <v>535</v>
      </c>
      <c r="U10" s="93"/>
      <c r="V10" s="93"/>
      <c r="W10" s="93"/>
      <c r="X10" s="93"/>
      <c r="Y10" s="93"/>
      <c r="Z10" s="93"/>
      <c r="AA10" s="93"/>
      <c r="AB10" s="93"/>
      <c r="AC10" s="93"/>
      <c r="AD10" s="93"/>
      <c r="AE10" s="93"/>
      <c r="AF10" s="93"/>
      <c r="AG10" s="93"/>
      <c r="AH10" s="93"/>
      <c r="AI10" s="93"/>
      <c r="AJ10" s="93"/>
      <c r="AK10" s="93"/>
      <c r="AL10" s="288"/>
      <c r="AM10" s="996"/>
      <c r="AP10" s="63" t="str">
        <f t="shared" si="0"/>
        <v>Добавить вид теплоносителя (параметры теплоносителя)</v>
      </c>
    </row>
    <row r="11" spans="5:42" ht="15" hidden="1" customHeight="1">
      <c r="E11" s="972"/>
      <c r="F11" s="972"/>
      <c r="G11" s="972"/>
      <c r="H11" s="972"/>
      <c r="I11" s="973"/>
      <c r="P11" s="833"/>
      <c r="R11" s="275"/>
      <c r="S11" s="286"/>
      <c r="T11" s="289" t="s">
        <v>536</v>
      </c>
      <c r="U11" s="93"/>
      <c r="V11" s="93"/>
      <c r="W11" s="93"/>
      <c r="X11" s="93"/>
      <c r="Y11" s="93"/>
      <c r="Z11" s="93"/>
      <c r="AA11" s="93"/>
      <c r="AB11" s="93"/>
      <c r="AC11" s="290"/>
      <c r="AD11" s="93"/>
      <c r="AE11" s="93"/>
      <c r="AF11" s="93"/>
      <c r="AG11" s="93"/>
      <c r="AH11" s="93"/>
      <c r="AI11" s="93"/>
      <c r="AJ11" s="93"/>
      <c r="AK11" s="290"/>
      <c r="AL11" s="93"/>
      <c r="AM11" s="291"/>
      <c r="AP11" s="63" t="str">
        <f t="shared" si="0"/>
        <v>Добавить группу потребителей</v>
      </c>
    </row>
    <row r="12" spans="5:42" ht="14.25" hidden="1" customHeight="1">
      <c r="E12" s="972"/>
      <c r="F12" s="972"/>
      <c r="G12" s="972"/>
      <c r="H12" s="971"/>
      <c r="R12" s="263"/>
      <c r="S12" s="286"/>
      <c r="T12" s="292" t="s">
        <v>537</v>
      </c>
      <c r="U12" s="93"/>
      <c r="V12" s="93"/>
      <c r="W12" s="93"/>
      <c r="X12" s="93"/>
      <c r="Y12" s="93"/>
      <c r="Z12" s="93"/>
      <c r="AA12" s="93"/>
      <c r="AB12" s="93"/>
      <c r="AC12" s="290"/>
      <c r="AD12" s="93"/>
      <c r="AE12" s="93"/>
      <c r="AF12" s="93"/>
      <c r="AG12" s="93"/>
      <c r="AH12" s="93"/>
      <c r="AI12" s="93"/>
      <c r="AJ12" s="93"/>
      <c r="AK12" s="290"/>
      <c r="AL12" s="93"/>
      <c r="AM12" s="291"/>
      <c r="AP12" s="63" t="str">
        <f t="shared" si="0"/>
        <v>Добавить схему подключения</v>
      </c>
    </row>
    <row r="13" spans="5:42" ht="0.75" hidden="1" customHeight="1">
      <c r="E13" s="972"/>
      <c r="F13" s="972"/>
      <c r="G13" s="971"/>
      <c r="S13" s="293"/>
      <c r="T13" s="294" t="s">
        <v>538</v>
      </c>
      <c r="U13" s="295"/>
      <c r="V13" s="295"/>
      <c r="W13" s="295"/>
      <c r="X13" s="295"/>
      <c r="Y13" s="295"/>
      <c r="Z13" s="295"/>
      <c r="AA13" s="295"/>
      <c r="AB13" s="295"/>
      <c r="AC13" s="295"/>
      <c r="AD13" s="295"/>
      <c r="AE13" s="295"/>
      <c r="AF13" s="295"/>
      <c r="AG13" s="295"/>
      <c r="AH13" s="295"/>
      <c r="AI13" s="295"/>
      <c r="AJ13" s="295"/>
      <c r="AK13" s="295"/>
      <c r="AL13" s="295"/>
      <c r="AM13" s="295"/>
      <c r="AP13" s="63" t="str">
        <f t="shared" si="0"/>
        <v>Добавить источник для дифференциации</v>
      </c>
    </row>
    <row r="14" spans="5:42" ht="0.75" hidden="1" customHeight="1">
      <c r="E14" s="972"/>
      <c r="F14" s="971"/>
      <c r="T14" s="296" t="s">
        <v>539</v>
      </c>
      <c r="AP14" s="63" t="str">
        <f t="shared" si="0"/>
        <v>Добавить централизованную систему для дифференциации</v>
      </c>
    </row>
    <row r="15" spans="5:42" ht="0.75" hidden="1" customHeight="1">
      <c r="E15" s="971"/>
      <c r="T15" s="297" t="s">
        <v>540</v>
      </c>
      <c r="AP15" s="63" t="str">
        <f t="shared" si="0"/>
        <v>Добавить территорию для дифференциации</v>
      </c>
    </row>
    <row r="16" spans="5:42" ht="14.25" hidden="1" customHeight="1"/>
    <row r="17" spans="15:37" ht="14.25" hidden="1" customHeight="1">
      <c r="AD17" s="298"/>
      <c r="AE17" s="298"/>
      <c r="AF17" s="298"/>
      <c r="AG17" s="299"/>
      <c r="AH17" s="970"/>
      <c r="AI17" s="969" t="s">
        <v>46</v>
      </c>
      <c r="AJ17" s="970"/>
      <c r="AK17" s="969" t="s">
        <v>46</v>
      </c>
    </row>
    <row r="18" spans="15:37" ht="14.25" hidden="1" customHeight="1">
      <c r="AD18" s="298"/>
      <c r="AE18" s="298"/>
      <c r="AF18" s="298"/>
      <c r="AG18" s="284" t="str">
        <f>AH17&amp;"-"&amp;AJ17</f>
        <v>-</v>
      </c>
      <c r="AH18" s="969"/>
      <c r="AI18" s="969"/>
      <c r="AJ18" s="969"/>
      <c r="AK18" s="969"/>
    </row>
    <row r="19" spans="15:37" ht="14.25" hidden="1" customHeight="1"/>
    <row r="20" spans="15:37" ht="22.5" hidden="1" customHeight="1">
      <c r="O20" s="300" t="s">
        <v>541</v>
      </c>
      <c r="Z20" s="300"/>
      <c r="AB20" s="300"/>
      <c r="AH20" s="300"/>
      <c r="AJ20" s="300"/>
    </row>
    <row r="21" spans="15:37" ht="14.25" hidden="1" customHeight="1"/>
    <row r="22" spans="15:37" ht="14.25" hidden="1" customHeight="1">
      <c r="O22" s="274" t="s">
        <v>542</v>
      </c>
      <c r="T22" s="21" t="s">
        <v>543</v>
      </c>
      <c r="AA22" s="102" t="s">
        <v>544</v>
      </c>
      <c r="AC22" s="102" t="s">
        <v>545</v>
      </c>
      <c r="AD22" s="21" t="s">
        <v>543</v>
      </c>
      <c r="AI22" s="102" t="s">
        <v>546</v>
      </c>
      <c r="AK22" s="102" t="s">
        <v>545</v>
      </c>
    </row>
    <row r="23" spans="15:37" ht="14.25" hidden="1" customHeight="1"/>
    <row r="24" spans="15:37" ht="14.25" hidden="1" customHeight="1"/>
    <row r="25" spans="15:37" ht="14.25" customHeight="1">
      <c r="Q25" s="301"/>
      <c r="R25" s="301"/>
      <c r="S25" s="302"/>
      <c r="T25" s="22"/>
      <c r="U25" s="22"/>
    </row>
    <row r="26" spans="15:37" ht="14.25" customHeight="1">
      <c r="Q26" s="301"/>
      <c r="R26" s="301"/>
      <c r="S26" s="9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953"/>
      <c r="U26" s="953"/>
      <c r="V26" s="953"/>
      <c r="W26" s="953"/>
      <c r="X26" s="953"/>
      <c r="Y26" s="953"/>
      <c r="Z26" s="953"/>
      <c r="AA26" s="953"/>
      <c r="AB26" s="953"/>
      <c r="AC26" s="953"/>
      <c r="AD26" s="953"/>
      <c r="AE26" s="953"/>
      <c r="AF26" s="953"/>
      <c r="AG26" s="953"/>
      <c r="AH26" s="953"/>
      <c r="AI26" s="953"/>
      <c r="AJ26" s="953"/>
    </row>
    <row r="27" spans="15:37" ht="14.25" customHeight="1">
      <c r="Q27" s="301"/>
      <c r="R27" s="301"/>
      <c r="S27" s="927" t="str">
        <f>IF(org=0,"Не определено",org)</f>
        <v>ООО "Смоленскрегионтеплоэнерго"</v>
      </c>
      <c r="T27" s="927"/>
      <c r="U27" s="927"/>
      <c r="V27" s="927"/>
      <c r="W27" s="927"/>
      <c r="X27" s="927"/>
      <c r="Y27" s="927"/>
      <c r="Z27" s="927"/>
      <c r="AA27" s="927"/>
      <c r="AB27" s="927"/>
      <c r="AC27" s="927"/>
      <c r="AD27" s="927"/>
      <c r="AE27" s="927"/>
      <c r="AF27" s="927"/>
      <c r="AG27" s="927"/>
      <c r="AH27" s="927"/>
      <c r="AI27" s="927"/>
      <c r="AJ27" s="927"/>
    </row>
    <row r="28" spans="15:37" ht="14.25" hidden="1" customHeight="1">
      <c r="Q28" s="301"/>
      <c r="R28" s="301"/>
      <c r="S28" s="302"/>
      <c r="T28" s="22"/>
      <c r="U28" s="22"/>
      <c r="V28" s="303"/>
      <c r="W28" s="303"/>
      <c r="X28" s="303"/>
      <c r="Y28" s="303"/>
      <c r="Z28" s="303"/>
      <c r="AA28" s="303"/>
      <c r="AB28" s="303"/>
      <c r="AC28" s="303"/>
      <c r="AD28" s="303"/>
      <c r="AE28" s="303"/>
      <c r="AF28" s="303"/>
      <c r="AG28" s="303"/>
      <c r="AH28" s="303"/>
      <c r="AI28" s="303"/>
      <c r="AJ28" s="303"/>
      <c r="AK28" s="303"/>
    </row>
    <row r="29" spans="15:37" ht="25.5" hidden="1" customHeight="1">
      <c r="S29" s="963" t="s">
        <v>24</v>
      </c>
      <c r="T29" s="963"/>
      <c r="U29" s="305"/>
      <c r="V29" s="965" t="str">
        <f>IF(TITLE_NAME_OR_PR_CHANGE="",IF(TITLE_NAME_OR_PR="","",TITLE_NAME_OR_PR),TITLE_NAME_OR_PR_CHANGE)</f>
        <v/>
      </c>
      <c r="W29" s="965"/>
      <c r="X29" s="965"/>
      <c r="Y29" s="965"/>
      <c r="Z29" s="965"/>
      <c r="AA29" s="965"/>
      <c r="AB29" s="965"/>
      <c r="AD29" s="965" t="str">
        <f>IF(TITLE_NAME_OR_PR_CHANGE="",IF(TITLE_NAME_OR_PR="","",TITLE_NAME_OR_PR),TITLE_NAME_OR_PR_CHANGE)</f>
        <v/>
      </c>
      <c r="AE29" s="965"/>
      <c r="AF29" s="965"/>
      <c r="AG29" s="965"/>
      <c r="AH29" s="965"/>
      <c r="AI29" s="965"/>
      <c r="AJ29" s="965"/>
    </row>
    <row r="30" spans="15:37" ht="18.75" hidden="1" customHeight="1">
      <c r="S30" s="963" t="s">
        <v>547</v>
      </c>
      <c r="T30" s="963"/>
      <c r="U30" s="305"/>
      <c r="V30" s="964" t="str">
        <f>IF(TITLE_DATE_PR_CHANGE="",IF(TITLE_DATE_PR="","",TITLE_DATE_PR),TITLE_DATE_PR_CHANGE)</f>
        <v/>
      </c>
      <c r="W30" s="964"/>
      <c r="X30" s="964"/>
      <c r="Y30" s="964"/>
      <c r="Z30" s="964"/>
      <c r="AA30" s="964"/>
      <c r="AB30" s="964"/>
      <c r="AD30" s="964" t="str">
        <f>IF(TITLE_DATE_PR_CHANGE="",IF(TITLE_DATE_PR="","",TITLE_DATE_PR),TITLE_DATE_PR_CHANGE)</f>
        <v/>
      </c>
      <c r="AE30" s="964"/>
      <c r="AF30" s="964"/>
      <c r="AG30" s="964"/>
      <c r="AH30" s="964"/>
      <c r="AI30" s="964"/>
      <c r="AJ30" s="964"/>
    </row>
    <row r="31" spans="15:37" ht="18.75" hidden="1" customHeight="1">
      <c r="S31" s="963" t="s">
        <v>548</v>
      </c>
      <c r="T31" s="963"/>
      <c r="U31" s="305"/>
      <c r="V31" s="965" t="str">
        <f>IF(TITLE_NUMBER_PR_CHANGE="",IF(TITLE_NUMBER_PR="","",TITLE_NUMBER_PR),TITLE_NUMBER_PR_CHANGE)</f>
        <v/>
      </c>
      <c r="W31" s="965"/>
      <c r="X31" s="965"/>
      <c r="Y31" s="965"/>
      <c r="Z31" s="965"/>
      <c r="AA31" s="965"/>
      <c r="AB31" s="965"/>
      <c r="AD31" s="965" t="str">
        <f>IF(TITLE_NUMBER_PR_CHANGE="",IF(TITLE_NUMBER_PR="","",TITLE_NUMBER_PR),TITLE_NUMBER_PR_CHANGE)</f>
        <v/>
      </c>
      <c r="AE31" s="965"/>
      <c r="AF31" s="965"/>
      <c r="AG31" s="965"/>
      <c r="AH31" s="965"/>
      <c r="AI31" s="965"/>
      <c r="AJ31" s="965"/>
    </row>
    <row r="32" spans="15:37" ht="18.75" hidden="1" customHeight="1">
      <c r="S32" s="963" t="s">
        <v>25</v>
      </c>
      <c r="T32" s="963"/>
      <c r="U32" s="305"/>
      <c r="V32" s="965" t="str">
        <f>IF(TITLE_IST_PUB_CHANGE="",IF(TITLE_IST_PUB="","",TITLE_IST_PUB),TITLE_IST_PUB_CHANGE)</f>
        <v/>
      </c>
      <c r="W32" s="965"/>
      <c r="X32" s="965"/>
      <c r="Y32" s="965"/>
      <c r="Z32" s="965"/>
      <c r="AA32" s="965"/>
      <c r="AB32" s="965"/>
      <c r="AD32" s="965" t="str">
        <f>IF(TITLE_IST_PUB_CHANGE="",IF(TITLE_IST_PUB="","",TITLE_IST_PUB),TITLE_IST_PUB_CHANGE)</f>
        <v/>
      </c>
      <c r="AE32" s="965"/>
      <c r="AF32" s="965"/>
      <c r="AG32" s="965"/>
      <c r="AH32" s="965"/>
      <c r="AI32" s="965"/>
      <c r="AJ32" s="965"/>
    </row>
    <row r="33" spans="1:42" ht="14.25" hidden="1" customHeight="1">
      <c r="Q33" s="301"/>
      <c r="R33" s="301"/>
      <c r="S33" s="302"/>
      <c r="T33" s="22"/>
      <c r="U33" s="22"/>
      <c r="V33" s="303"/>
      <c r="W33" s="303"/>
      <c r="X33" s="303"/>
      <c r="Y33" s="303"/>
      <c r="Z33" s="303"/>
      <c r="AA33" s="303"/>
      <c r="AB33" s="303"/>
      <c r="AC33" s="303"/>
      <c r="AD33" s="303"/>
      <c r="AE33" s="303"/>
      <c r="AF33" s="303"/>
      <c r="AG33" s="303"/>
      <c r="AH33" s="303"/>
      <c r="AI33" s="303"/>
      <c r="AJ33" s="303"/>
      <c r="AK33" s="303"/>
    </row>
    <row r="34" spans="1:42" ht="18.75" hidden="1" customHeight="1">
      <c r="S34" s="963" t="s">
        <v>549</v>
      </c>
      <c r="T34" s="963"/>
      <c r="U34" s="305"/>
      <c r="V34" s="964" t="str">
        <f>IF(TITLE_DATE_PR_CHANGE="",IF(TITLE_DATE_PR="","",TITLE_DATE_PR),TITLE_DATE_PR_CHANGE)</f>
        <v/>
      </c>
      <c r="W34" s="964"/>
      <c r="X34" s="964"/>
      <c r="Y34" s="964"/>
      <c r="Z34" s="964"/>
      <c r="AA34" s="964"/>
      <c r="AB34" s="964"/>
      <c r="AD34" s="964" t="str">
        <f>IF(TITLE_DATE_PR_CHANGE="",IF(TITLE_DATE_PR="","",TITLE_DATE_PR),TITLE_DATE_PR_CHANGE)</f>
        <v/>
      </c>
      <c r="AE34" s="964"/>
      <c r="AF34" s="964"/>
      <c r="AG34" s="964"/>
      <c r="AH34" s="964"/>
      <c r="AI34" s="964"/>
      <c r="AJ34" s="964"/>
    </row>
    <row r="35" spans="1:42" ht="18.75" hidden="1" customHeight="1">
      <c r="S35" s="963" t="s">
        <v>550</v>
      </c>
      <c r="T35" s="963"/>
      <c r="U35" s="305"/>
      <c r="V35" s="965" t="str">
        <f>IF(TITLE_NUMBER_PR_CHANGE="",IF(TITLE_NUMBER_PR="","",TITLE_NUMBER_PR),TITLE_NUMBER_PR_CHANGE)</f>
        <v/>
      </c>
      <c r="W35" s="965"/>
      <c r="X35" s="965"/>
      <c r="Y35" s="965"/>
      <c r="Z35" s="965"/>
      <c r="AA35" s="965"/>
      <c r="AB35" s="965"/>
      <c r="AD35" s="965" t="str">
        <f>IF(TITLE_NUMBER_PR_CHANGE="",IF(TITLE_NUMBER_PR="","",TITLE_NUMBER_PR),TITLE_NUMBER_PR_CHANGE)</f>
        <v/>
      </c>
      <c r="AE35" s="965"/>
      <c r="AF35" s="965"/>
      <c r="AG35" s="965"/>
      <c r="AH35" s="965"/>
      <c r="AI35" s="965"/>
      <c r="AJ35" s="965"/>
    </row>
    <row r="36" spans="1:42" ht="14.25" hidden="1" customHeight="1">
      <c r="AC36" s="242" t="s">
        <v>551</v>
      </c>
      <c r="AK36" s="242" t="s">
        <v>551</v>
      </c>
    </row>
    <row r="37" spans="1:42" ht="14.25" customHeight="1">
      <c r="Q37" s="301"/>
      <c r="R37" s="301"/>
      <c r="S37" s="302"/>
      <c r="T37" s="22"/>
      <c r="U37" s="307"/>
      <c r="V37" s="983"/>
      <c r="W37" s="983"/>
      <c r="X37" s="983"/>
      <c r="Y37" s="983"/>
      <c r="Z37" s="983"/>
      <c r="AA37" s="983"/>
      <c r="AB37" s="983"/>
      <c r="AC37" s="983"/>
      <c r="AD37" s="983"/>
      <c r="AE37" s="983"/>
      <c r="AF37" s="983"/>
      <c r="AG37" s="983"/>
      <c r="AH37" s="983"/>
      <c r="AI37" s="983"/>
      <c r="AJ37" s="983"/>
      <c r="AK37" s="983"/>
    </row>
    <row r="38" spans="1:42" ht="14.25" customHeight="1">
      <c r="Q38" s="301"/>
      <c r="R38" s="301"/>
      <c r="S38" s="858" t="s">
        <v>424</v>
      </c>
      <c r="T38" s="858"/>
      <c r="U38" s="858"/>
      <c r="V38" s="858"/>
      <c r="W38" s="858"/>
      <c r="X38" s="858"/>
      <c r="Y38" s="858"/>
      <c r="Z38" s="858"/>
      <c r="AA38" s="858"/>
      <c r="AB38" s="858"/>
      <c r="AC38" s="858"/>
      <c r="AD38" s="858"/>
      <c r="AE38" s="858"/>
      <c r="AF38" s="858"/>
      <c r="AG38" s="858"/>
      <c r="AH38" s="858"/>
      <c r="AI38" s="858"/>
      <c r="AJ38" s="858"/>
      <c r="AK38" s="858"/>
      <c r="AL38" s="858"/>
      <c r="AM38" s="858" t="s">
        <v>425</v>
      </c>
    </row>
    <row r="39" spans="1:42" ht="14.25" customHeight="1">
      <c r="Q39" s="301"/>
      <c r="R39" s="301"/>
      <c r="S39" s="984" t="s">
        <v>71</v>
      </c>
      <c r="T39" s="934" t="s">
        <v>552</v>
      </c>
      <c r="U39" s="309"/>
      <c r="V39" s="985" t="s">
        <v>553</v>
      </c>
      <c r="W39" s="986"/>
      <c r="X39" s="986"/>
      <c r="Y39" s="986"/>
      <c r="Z39" s="986"/>
      <c r="AA39" s="986"/>
      <c r="AB39" s="987"/>
      <c r="AC39" s="988" t="s">
        <v>554</v>
      </c>
      <c r="AD39" s="985" t="s">
        <v>553</v>
      </c>
      <c r="AE39" s="986"/>
      <c r="AF39" s="986"/>
      <c r="AG39" s="986"/>
      <c r="AH39" s="986"/>
      <c r="AI39" s="986"/>
      <c r="AJ39" s="987"/>
      <c r="AK39" s="988" t="s">
        <v>555</v>
      </c>
      <c r="AL39" s="991" t="s">
        <v>556</v>
      </c>
      <c r="AM39" s="858"/>
    </row>
    <row r="40" spans="1:42" ht="33.75" customHeight="1">
      <c r="Q40" s="301"/>
      <c r="R40" s="301"/>
      <c r="S40" s="984"/>
      <c r="T40" s="934"/>
      <c r="U40" s="310"/>
      <c r="V40" s="907" t="s">
        <v>557</v>
      </c>
      <c r="W40" s="980" t="s">
        <v>558</v>
      </c>
      <c r="X40" s="835" t="s">
        <v>559</v>
      </c>
      <c r="Y40" s="834"/>
      <c r="Z40" s="835" t="s">
        <v>560</v>
      </c>
      <c r="AA40" s="841"/>
      <c r="AB40" s="834"/>
      <c r="AC40" s="989"/>
      <c r="AD40" s="907" t="s">
        <v>557</v>
      </c>
      <c r="AE40" s="980" t="s">
        <v>558</v>
      </c>
      <c r="AF40" s="835" t="s">
        <v>559</v>
      </c>
      <c r="AG40" s="834"/>
      <c r="AH40" s="835" t="s">
        <v>560</v>
      </c>
      <c r="AI40" s="841"/>
      <c r="AJ40" s="834"/>
      <c r="AK40" s="989"/>
      <c r="AL40" s="992"/>
      <c r="AM40" s="858"/>
    </row>
    <row r="41" spans="1:42" ht="33.75" customHeight="1">
      <c r="B41" s="102" t="s">
        <v>267</v>
      </c>
      <c r="C41" s="102" t="s">
        <v>268</v>
      </c>
      <c r="D41" s="102" t="s">
        <v>269</v>
      </c>
      <c r="E41" s="274" t="s">
        <v>561</v>
      </c>
      <c r="F41" s="274" t="s">
        <v>562</v>
      </c>
      <c r="G41" s="274" t="s">
        <v>563</v>
      </c>
      <c r="H41" s="274" t="s">
        <v>564</v>
      </c>
      <c r="I41" s="274" t="s">
        <v>565</v>
      </c>
      <c r="J41" s="274" t="s">
        <v>566</v>
      </c>
      <c r="K41" s="274" t="s">
        <v>567</v>
      </c>
      <c r="L41" s="274" t="s">
        <v>542</v>
      </c>
      <c r="Q41" s="301"/>
      <c r="R41" s="301"/>
      <c r="S41" s="984"/>
      <c r="T41" s="934"/>
      <c r="U41" s="311"/>
      <c r="V41" s="958"/>
      <c r="W41" s="981"/>
      <c r="X41" s="114" t="s">
        <v>568</v>
      </c>
      <c r="Y41" s="114" t="s">
        <v>569</v>
      </c>
      <c r="Z41" s="114" t="s">
        <v>570</v>
      </c>
      <c r="AA41" s="939" t="s">
        <v>571</v>
      </c>
      <c r="AB41" s="952"/>
      <c r="AC41" s="990"/>
      <c r="AD41" s="958"/>
      <c r="AE41" s="981"/>
      <c r="AF41" s="114" t="s">
        <v>568</v>
      </c>
      <c r="AG41" s="114" t="s">
        <v>569</v>
      </c>
      <c r="AH41" s="114" t="s">
        <v>570</v>
      </c>
      <c r="AI41" s="939" t="s">
        <v>571</v>
      </c>
      <c r="AJ41" s="952"/>
      <c r="AK41" s="990"/>
      <c r="AL41" s="993"/>
      <c r="AM41" s="858"/>
    </row>
    <row r="42" spans="1:42" ht="11.25" hidden="1" customHeight="1">
      <c r="Q42" s="313"/>
      <c r="R42" s="314">
        <v>1</v>
      </c>
      <c r="S42" s="315" t="s">
        <v>204</v>
      </c>
      <c r="T42" s="316" t="s">
        <v>87</v>
      </c>
      <c r="U42" s="317" t="str">
        <f ca="1">OFFSET(U42,0,-1)</f>
        <v>2</v>
      </c>
      <c r="V42" s="318">
        <f ca="1">OFFSET(V42,0,-1)+1</f>
        <v>3</v>
      </c>
      <c r="W42" s="318"/>
      <c r="X42" s="318">
        <f ca="1">OFFSET(X42,0,-1)+1</f>
        <v>1</v>
      </c>
      <c r="Y42" s="318">
        <f ca="1">OFFSET(Y42,0,-1)+1</f>
        <v>2</v>
      </c>
      <c r="Z42" s="318">
        <f ca="1">OFFSET(Z42,0,-1)+1</f>
        <v>3</v>
      </c>
      <c r="AA42" s="982">
        <f ca="1">OFFSET(AA42,0,-1)+1</f>
        <v>4</v>
      </c>
      <c r="AB42" s="982"/>
      <c r="AC42" s="318">
        <f ca="1">OFFSET(AC42,0,-2)+1</f>
        <v>5</v>
      </c>
      <c r="AD42" s="318">
        <f ca="1">OFFSET(AD42,0,-1)+1</f>
        <v>6</v>
      </c>
      <c r="AE42" s="318"/>
      <c r="AF42" s="318">
        <f ca="1">OFFSET(AF42,0,-1)+1</f>
        <v>1</v>
      </c>
      <c r="AG42" s="318">
        <f ca="1">OFFSET(AG42,0,-1)+1</f>
        <v>2</v>
      </c>
      <c r="AH42" s="318">
        <f ca="1">OFFSET(AH42,0,-1)+1</f>
        <v>3</v>
      </c>
      <c r="AI42" s="982">
        <f ca="1">OFFSET(AI42,0,-1)+1</f>
        <v>4</v>
      </c>
      <c r="AJ42" s="982"/>
      <c r="AK42" s="318">
        <f ca="1">OFFSET(AK42,0,-2)+1</f>
        <v>5</v>
      </c>
      <c r="AL42" s="317">
        <f ca="1">OFFSET(AL42,0,-1)</f>
        <v>5</v>
      </c>
      <c r="AM42" s="318">
        <f ca="1">OFFSET(AM42,0,-1)+1</f>
        <v>6</v>
      </c>
    </row>
    <row r="43" spans="1:42" ht="23.25" customHeight="1">
      <c r="A43" s="319" t="s">
        <v>282</v>
      </c>
      <c r="E43" s="971">
        <v>1</v>
      </c>
      <c r="R43" s="263"/>
      <c r="S43" s="264">
        <f>INDEX(PT_DIFFERENTIATION_NUM_NTAR,MATCH(A43,PT_DIFFERENTIATION_NTAR_ID,0))</f>
        <v>0</v>
      </c>
      <c r="T43" s="265" t="s">
        <v>255</v>
      </c>
      <c r="U43" s="266"/>
      <c r="V43" s="966"/>
      <c r="W43" s="967"/>
      <c r="X43" s="967"/>
      <c r="Y43" s="967"/>
      <c r="Z43" s="967"/>
      <c r="AA43" s="967"/>
      <c r="AB43" s="967"/>
      <c r="AC43" s="968"/>
      <c r="AD43" s="966" t="str">
        <f>INDEX(PT_DIFFERENTIATION_NTAR,MATCH(A43,PT_DIFFERENTIATION_NTAR_ID,0))</f>
        <v/>
      </c>
      <c r="AE43" s="967"/>
      <c r="AF43" s="967"/>
      <c r="AG43" s="967"/>
      <c r="AH43" s="967"/>
      <c r="AI43" s="967"/>
      <c r="AJ43" s="967"/>
      <c r="AK43" s="967"/>
      <c r="AL43" s="968"/>
      <c r="AM43" s="2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63" t="str">
        <f t="shared" ref="AP43:AP57" si="1">IF(T43="","",T43)</f>
        <v>Наименование тарифа</v>
      </c>
    </row>
    <row r="44" spans="1:42" ht="23.25" customHeight="1">
      <c r="A44" s="319" t="s">
        <v>282</v>
      </c>
      <c r="B44" s="319" t="s">
        <v>283</v>
      </c>
      <c r="E44" s="972"/>
      <c r="F44" s="971">
        <v>1</v>
      </c>
      <c r="Q44" s="269"/>
      <c r="R44" s="270"/>
      <c r="S44" s="264" t="str">
        <f>INDEX(PT_DIFFERENTIATION_NUM_TER,MATCH(B44,PT_DIFFERENTIATION_TER_ID,0))</f>
        <v>.</v>
      </c>
      <c r="T44" s="271" t="s">
        <v>521</v>
      </c>
      <c r="U44" s="266"/>
      <c r="V44" s="966"/>
      <c r="W44" s="967"/>
      <c r="X44" s="967"/>
      <c r="Y44" s="967"/>
      <c r="Z44" s="967"/>
      <c r="AA44" s="967"/>
      <c r="AB44" s="967"/>
      <c r="AC44" s="968"/>
      <c r="AD44" s="966" t="str">
        <f>INDEX(PT_DIFFERENTIATION_TER,MATCH(B44,PT_DIFFERENTIATION_TER_ID,0))</f>
        <v/>
      </c>
      <c r="AE44" s="967"/>
      <c r="AF44" s="967"/>
      <c r="AG44" s="967"/>
      <c r="AH44" s="967"/>
      <c r="AI44" s="967"/>
      <c r="AJ44" s="967"/>
      <c r="AK44" s="967"/>
      <c r="AL44" s="968"/>
      <c r="AM44" s="268" t="s">
        <v>522</v>
      </c>
      <c r="AP44" s="63" t="str">
        <f t="shared" si="1"/>
        <v>Территория действия тарифа</v>
      </c>
    </row>
    <row r="45" spans="1:42" ht="23.25" customHeight="1">
      <c r="A45" s="319" t="s">
        <v>282</v>
      </c>
      <c r="B45" s="319" t="s">
        <v>283</v>
      </c>
      <c r="C45" s="319" t="s">
        <v>284</v>
      </c>
      <c r="E45" s="972"/>
      <c r="F45" s="972"/>
      <c r="G45" s="971">
        <v>1</v>
      </c>
      <c r="Q45" s="269"/>
      <c r="R45" s="270"/>
      <c r="S45" s="264" t="str">
        <f>INDEX(PT_DIFFERENTIATION_NUM_CS,MATCH(C45,PT_DIFFERENTIATION_CS_ID,0))</f>
        <v>..</v>
      </c>
      <c r="T45" s="272" t="s">
        <v>523</v>
      </c>
      <c r="U45" s="266"/>
      <c r="V45" s="966"/>
      <c r="W45" s="967"/>
      <c r="X45" s="967"/>
      <c r="Y45" s="967"/>
      <c r="Z45" s="967"/>
      <c r="AA45" s="967"/>
      <c r="AB45" s="967"/>
      <c r="AC45" s="968"/>
      <c r="AD45" s="966" t="str">
        <f>INDEX(PT_DIFFERENTIATION_CS,MATCH(C45,PT_DIFFERENTIATION_CS_ID,0))</f>
        <v/>
      </c>
      <c r="AE45" s="967"/>
      <c r="AF45" s="967"/>
      <c r="AG45" s="967"/>
      <c r="AH45" s="967"/>
      <c r="AI45" s="967"/>
      <c r="AJ45" s="967"/>
      <c r="AK45" s="967"/>
      <c r="AL45" s="968"/>
      <c r="AM45" s="268" t="s">
        <v>524</v>
      </c>
      <c r="AP45" s="63" t="str">
        <f t="shared" si="1"/>
        <v xml:space="preserve">Наименование системы теплоснабжения </v>
      </c>
    </row>
    <row r="46" spans="1:42" ht="23.25" customHeight="1">
      <c r="A46" s="319" t="s">
        <v>282</v>
      </c>
      <c r="B46" s="319" t="s">
        <v>283</v>
      </c>
      <c r="C46" s="319" t="s">
        <v>284</v>
      </c>
      <c r="D46" s="319" t="s">
        <v>285</v>
      </c>
      <c r="E46" s="972"/>
      <c r="F46" s="972"/>
      <c r="G46" s="972"/>
      <c r="H46" s="971">
        <v>1</v>
      </c>
      <c r="Q46" s="269"/>
      <c r="R46" s="270"/>
      <c r="S46" s="264" t="str">
        <f>INDEX(PT_DIFFERENTIATION_NUM_IST_TE,MATCH(D46,PT_DIFFERENTIATION_IST_TE_ID,0))</f>
        <v>...</v>
      </c>
      <c r="T46" s="273" t="s">
        <v>525</v>
      </c>
      <c r="U46" s="266"/>
      <c r="V46" s="966"/>
      <c r="W46" s="967"/>
      <c r="X46" s="967"/>
      <c r="Y46" s="967"/>
      <c r="Z46" s="967"/>
      <c r="AA46" s="967"/>
      <c r="AB46" s="967"/>
      <c r="AC46" s="968"/>
      <c r="AD46" s="966" t="str">
        <f>INDEX(PT_DIFFERENTIATION_IST_TE,MATCH(D46,PT_DIFFERENTIATION_IST_TE_ID,0))</f>
        <v/>
      </c>
      <c r="AE46" s="967"/>
      <c r="AF46" s="967"/>
      <c r="AG46" s="967"/>
      <c r="AH46" s="967"/>
      <c r="AI46" s="967"/>
      <c r="AJ46" s="967"/>
      <c r="AK46" s="967"/>
      <c r="AL46" s="968"/>
      <c r="AM46" s="268" t="s">
        <v>526</v>
      </c>
      <c r="AP46" s="63" t="str">
        <f t="shared" si="1"/>
        <v xml:space="preserve">Источник тепловой энергии  </v>
      </c>
    </row>
    <row r="47" spans="1:42" ht="47.25" customHeight="1">
      <c r="A47" s="319" t="s">
        <v>282</v>
      </c>
      <c r="B47" s="319" t="s">
        <v>283</v>
      </c>
      <c r="C47" s="319" t="s">
        <v>284</v>
      </c>
      <c r="D47" s="319" t="s">
        <v>285</v>
      </c>
      <c r="E47" s="972"/>
      <c r="F47" s="972"/>
      <c r="G47" s="972"/>
      <c r="H47" s="972"/>
      <c r="I47" s="973" t="str">
        <f>S46&amp;".1"</f>
        <v>....1</v>
      </c>
      <c r="L47" s="274" t="s">
        <v>527</v>
      </c>
      <c r="P47" s="975">
        <v>1</v>
      </c>
      <c r="R47" s="275"/>
      <c r="S47" s="264" t="str">
        <f>$I47</f>
        <v>....1</v>
      </c>
      <c r="T47" s="276" t="s">
        <v>528</v>
      </c>
      <c r="U47" s="266"/>
      <c r="V47" s="960"/>
      <c r="W47" s="961"/>
      <c r="X47" s="961"/>
      <c r="Y47" s="961"/>
      <c r="Z47" s="961"/>
      <c r="AA47" s="961"/>
      <c r="AB47" s="961"/>
      <c r="AC47" s="962"/>
      <c r="AD47" s="960"/>
      <c r="AE47" s="961"/>
      <c r="AF47" s="961"/>
      <c r="AG47" s="961"/>
      <c r="AH47" s="961"/>
      <c r="AI47" s="961"/>
      <c r="AJ47" s="961"/>
      <c r="AK47" s="961"/>
      <c r="AL47" s="962"/>
      <c r="AM47" s="268" t="s">
        <v>529</v>
      </c>
      <c r="AP47" s="63" t="str">
        <f t="shared" si="1"/>
        <v>Схема подключения теплопотребляющей установки к коллектору источника тепловой энергии</v>
      </c>
    </row>
    <row r="48" spans="1:42" ht="23.25" customHeight="1">
      <c r="A48" s="319" t="s">
        <v>282</v>
      </c>
      <c r="B48" s="319" t="s">
        <v>283</v>
      </c>
      <c r="C48" s="319" t="s">
        <v>284</v>
      </c>
      <c r="D48" s="319" t="s">
        <v>285</v>
      </c>
      <c r="E48" s="972"/>
      <c r="F48" s="972"/>
      <c r="G48" s="972"/>
      <c r="H48" s="972"/>
      <c r="I48" s="974"/>
      <c r="J48" s="973" t="str">
        <f>I47&amp;".1"</f>
        <v>....1.1</v>
      </c>
      <c r="L48" s="274" t="s">
        <v>530</v>
      </c>
      <c r="P48" s="833"/>
      <c r="Q48" s="975">
        <v>1</v>
      </c>
      <c r="R48" s="277"/>
      <c r="S48" s="264" t="str">
        <f>$J48</f>
        <v>....1.1</v>
      </c>
      <c r="T48" s="278" t="s">
        <v>531</v>
      </c>
      <c r="U48" s="266"/>
      <c r="V48" s="960"/>
      <c r="W48" s="961"/>
      <c r="X48" s="961"/>
      <c r="Y48" s="961"/>
      <c r="Z48" s="961"/>
      <c r="AA48" s="961"/>
      <c r="AB48" s="961"/>
      <c r="AC48" s="962"/>
      <c r="AD48" s="960"/>
      <c r="AE48" s="961"/>
      <c r="AF48" s="961"/>
      <c r="AG48" s="961"/>
      <c r="AH48" s="961"/>
      <c r="AI48" s="961"/>
      <c r="AJ48" s="961"/>
      <c r="AK48" s="961"/>
      <c r="AL48" s="962"/>
      <c r="AM48" s="268" t="s">
        <v>532</v>
      </c>
      <c r="AP48" s="63" t="str">
        <f t="shared" si="1"/>
        <v>Группа потребителей</v>
      </c>
    </row>
    <row r="49" spans="1:42" ht="23.25" customHeight="1">
      <c r="A49" s="319" t="s">
        <v>282</v>
      </c>
      <c r="B49" s="319" t="s">
        <v>283</v>
      </c>
      <c r="C49" s="319" t="s">
        <v>284</v>
      </c>
      <c r="D49" s="319" t="s">
        <v>285</v>
      </c>
      <c r="E49" s="972"/>
      <c r="F49" s="972"/>
      <c r="G49" s="972"/>
      <c r="H49" s="972"/>
      <c r="I49" s="974"/>
      <c r="J49" s="974"/>
      <c r="K49" s="973" t="str">
        <f>J48&amp;".1"</f>
        <v>....1.1.1</v>
      </c>
      <c r="L49" s="274" t="s">
        <v>533</v>
      </c>
      <c r="P49" s="833"/>
      <c r="Q49" s="833"/>
      <c r="R49" s="277">
        <v>1</v>
      </c>
      <c r="S49" s="264" t="str">
        <f>$K49</f>
        <v>....1.1.1</v>
      </c>
      <c r="T49" s="279"/>
      <c r="U49" s="266"/>
      <c r="V49" s="280"/>
      <c r="W49" s="281"/>
      <c r="X49" s="280"/>
      <c r="Y49" s="282"/>
      <c r="Z49" s="976"/>
      <c r="AA49" s="845" t="s">
        <v>46</v>
      </c>
      <c r="AB49" s="976"/>
      <c r="AC49" s="845" t="s">
        <v>46</v>
      </c>
      <c r="AD49" s="280"/>
      <c r="AE49" s="281"/>
      <c r="AF49" s="280"/>
      <c r="AG49" s="282"/>
      <c r="AH49" s="976"/>
      <c r="AI49" s="845" t="s">
        <v>46</v>
      </c>
      <c r="AJ49" s="978"/>
      <c r="AK49" s="845" t="s">
        <v>46</v>
      </c>
      <c r="AL49" s="320"/>
      <c r="AM49" s="994" t="s">
        <v>534</v>
      </c>
      <c r="AN49" s="242" t="e">
        <f ca="1">STRCHECKDATE(V50:AL50)</f>
        <v>#NAME?</v>
      </c>
      <c r="AP49" s="63" t="str">
        <f t="shared" si="1"/>
        <v/>
      </c>
    </row>
    <row r="50" spans="1:42" ht="0.75" customHeight="1">
      <c r="A50" s="319" t="s">
        <v>282</v>
      </c>
      <c r="B50" s="319" t="s">
        <v>283</v>
      </c>
      <c r="C50" s="319" t="s">
        <v>284</v>
      </c>
      <c r="D50" s="319" t="s">
        <v>285</v>
      </c>
      <c r="E50" s="972"/>
      <c r="F50" s="972"/>
      <c r="G50" s="972"/>
      <c r="H50" s="972"/>
      <c r="I50" s="974"/>
      <c r="J50" s="974"/>
      <c r="K50" s="973"/>
      <c r="P50" s="833"/>
      <c r="Q50" s="833"/>
      <c r="R50" s="277"/>
      <c r="S50" s="247"/>
      <c r="T50" s="266"/>
      <c r="U50" s="266"/>
      <c r="V50" s="281"/>
      <c r="W50" s="281"/>
      <c r="X50" s="281"/>
      <c r="Y50" s="284" t="str">
        <f>Z49&amp;"-"&amp;AB49</f>
        <v>-</v>
      </c>
      <c r="Z50" s="977"/>
      <c r="AA50" s="845"/>
      <c r="AB50" s="977"/>
      <c r="AC50" s="845"/>
      <c r="AD50" s="281"/>
      <c r="AE50" s="281"/>
      <c r="AF50" s="281"/>
      <c r="AG50" s="284" t="str">
        <f>AH49&amp;"-"&amp;AJ49</f>
        <v>-</v>
      </c>
      <c r="AH50" s="977"/>
      <c r="AI50" s="845"/>
      <c r="AJ50" s="979"/>
      <c r="AK50" s="845"/>
      <c r="AL50" s="321"/>
      <c r="AM50" s="995"/>
      <c r="AP50" s="63" t="str">
        <f t="shared" si="1"/>
        <v/>
      </c>
    </row>
    <row r="51" spans="1:42" ht="11.25" customHeight="1">
      <c r="A51" s="319" t="s">
        <v>282</v>
      </c>
      <c r="B51" s="319" t="s">
        <v>283</v>
      </c>
      <c r="C51" s="319" t="s">
        <v>284</v>
      </c>
      <c r="D51" s="319" t="s">
        <v>285</v>
      </c>
      <c r="E51" s="972"/>
      <c r="F51" s="972"/>
      <c r="G51" s="972"/>
      <c r="H51" s="972"/>
      <c r="I51" s="974"/>
      <c r="J51" s="973"/>
      <c r="P51" s="833"/>
      <c r="Q51" s="833"/>
      <c r="R51" s="275"/>
      <c r="S51" s="286"/>
      <c r="T51" s="287" t="s">
        <v>535</v>
      </c>
      <c r="U51" s="93"/>
      <c r="V51" s="93"/>
      <c r="W51" s="93"/>
      <c r="X51" s="93"/>
      <c r="Y51" s="93"/>
      <c r="Z51" s="93"/>
      <c r="AA51" s="93"/>
      <c r="AB51" s="93"/>
      <c r="AC51" s="93"/>
      <c r="AD51" s="93"/>
      <c r="AE51" s="93"/>
      <c r="AF51" s="93"/>
      <c r="AG51" s="93"/>
      <c r="AH51" s="93"/>
      <c r="AI51" s="93"/>
      <c r="AJ51" s="93"/>
      <c r="AK51" s="93"/>
      <c r="AL51" s="288"/>
      <c r="AM51" s="996"/>
      <c r="AP51" s="63" t="str">
        <f t="shared" si="1"/>
        <v>Добавить вид теплоносителя (параметры теплоносителя)</v>
      </c>
    </row>
    <row r="52" spans="1:42" ht="11.25" customHeight="1">
      <c r="A52" s="319" t="s">
        <v>282</v>
      </c>
      <c r="B52" s="319" t="s">
        <v>283</v>
      </c>
      <c r="C52" s="319" t="s">
        <v>284</v>
      </c>
      <c r="D52" s="319" t="s">
        <v>285</v>
      </c>
      <c r="E52" s="972"/>
      <c r="F52" s="972"/>
      <c r="G52" s="972"/>
      <c r="H52" s="972"/>
      <c r="I52" s="973"/>
      <c r="P52" s="833"/>
      <c r="R52" s="275"/>
      <c r="S52" s="286"/>
      <c r="T52" s="289" t="s">
        <v>536</v>
      </c>
      <c r="U52" s="93"/>
      <c r="V52" s="93"/>
      <c r="W52" s="93"/>
      <c r="X52" s="93"/>
      <c r="Y52" s="93"/>
      <c r="Z52" s="93"/>
      <c r="AA52" s="93"/>
      <c r="AB52" s="93"/>
      <c r="AC52" s="290"/>
      <c r="AD52" s="93"/>
      <c r="AE52" s="93"/>
      <c r="AF52" s="93"/>
      <c r="AG52" s="93"/>
      <c r="AH52" s="93"/>
      <c r="AI52" s="93"/>
      <c r="AJ52" s="93"/>
      <c r="AK52" s="290"/>
      <c r="AL52" s="93"/>
      <c r="AM52" s="291"/>
      <c r="AP52" s="63" t="str">
        <f t="shared" si="1"/>
        <v>Добавить группу потребителей</v>
      </c>
    </row>
    <row r="53" spans="1:42" ht="14.25" customHeight="1">
      <c r="A53" s="319" t="s">
        <v>282</v>
      </c>
      <c r="B53" s="319" t="s">
        <v>283</v>
      </c>
      <c r="C53" s="319" t="s">
        <v>284</v>
      </c>
      <c r="D53" s="319" t="s">
        <v>285</v>
      </c>
      <c r="E53" s="972"/>
      <c r="F53" s="972"/>
      <c r="G53" s="972"/>
      <c r="H53" s="971"/>
      <c r="R53" s="263"/>
      <c r="S53" s="286"/>
      <c r="T53" s="292" t="s">
        <v>537</v>
      </c>
      <c r="U53" s="93"/>
      <c r="V53" s="93"/>
      <c r="W53" s="93"/>
      <c r="X53" s="93"/>
      <c r="Y53" s="93"/>
      <c r="Z53" s="93"/>
      <c r="AA53" s="93"/>
      <c r="AB53" s="93"/>
      <c r="AC53" s="290"/>
      <c r="AD53" s="93"/>
      <c r="AE53" s="93"/>
      <c r="AF53" s="93"/>
      <c r="AG53" s="93"/>
      <c r="AH53" s="93"/>
      <c r="AI53" s="93"/>
      <c r="AJ53" s="93"/>
      <c r="AK53" s="290"/>
      <c r="AL53" s="93"/>
      <c r="AM53" s="291"/>
      <c r="AP53" s="63" t="str">
        <f t="shared" si="1"/>
        <v>Добавить схему подключения</v>
      </c>
    </row>
    <row r="54" spans="1:42" ht="0.75" customHeight="1">
      <c r="A54" s="51" t="s">
        <v>282</v>
      </c>
      <c r="B54" s="51" t="s">
        <v>283</v>
      </c>
      <c r="C54" s="51" t="s">
        <v>284</v>
      </c>
      <c r="E54" s="972"/>
      <c r="F54" s="972"/>
      <c r="G54" s="971"/>
      <c r="T54" s="297" t="s">
        <v>538</v>
      </c>
      <c r="AP54" s="63" t="str">
        <f t="shared" si="1"/>
        <v>Добавить источник для дифференциации</v>
      </c>
    </row>
    <row r="55" spans="1:42" ht="0.75" customHeight="1">
      <c r="A55" s="51" t="s">
        <v>282</v>
      </c>
      <c r="B55" s="51" t="s">
        <v>283</v>
      </c>
      <c r="E55" s="972"/>
      <c r="F55" s="971"/>
      <c r="T55" s="297" t="s">
        <v>539</v>
      </c>
      <c r="AP55" s="63" t="str">
        <f t="shared" si="1"/>
        <v>Добавить централизованную систему для дифференциации</v>
      </c>
    </row>
    <row r="56" spans="1:42" ht="0.75" customHeight="1">
      <c r="A56" s="51" t="s">
        <v>282</v>
      </c>
      <c r="E56" s="971"/>
      <c r="T56" s="297" t="s">
        <v>540</v>
      </c>
      <c r="AP56" s="63" t="str">
        <f t="shared" si="1"/>
        <v>Добавить территорию для дифференциации</v>
      </c>
    </row>
    <row r="57" spans="1:42" ht="0.75" customHeight="1">
      <c r="T57" s="297" t="s">
        <v>572</v>
      </c>
      <c r="AP57" s="63" t="str">
        <f t="shared" si="1"/>
        <v>Добавить наименование тарифа</v>
      </c>
    </row>
    <row r="58" spans="1:42" ht="11.25" customHeight="1"/>
    <row r="59" spans="1:42" ht="27" customHeight="1">
      <c r="T59" s="833"/>
      <c r="U59" s="833"/>
      <c r="V59" s="833"/>
      <c r="W59" s="833"/>
      <c r="X59" s="833"/>
      <c r="Y59" s="833"/>
      <c r="Z59" s="833"/>
      <c r="AA59" s="833"/>
      <c r="AB59" s="833"/>
      <c r="AC59" s="833"/>
      <c r="AD59" s="833"/>
      <c r="AE59" s="833"/>
      <c r="AF59" s="833"/>
      <c r="AG59" s="833"/>
      <c r="AH59" s="833"/>
      <c r="AI59" s="833"/>
      <c r="AJ59" s="833"/>
      <c r="AK59" s="833"/>
      <c r="AL59" s="833"/>
      <c r="AM59" s="833"/>
    </row>
    <row r="60" spans="1:42" ht="64.5" customHeight="1">
      <c r="T60" s="833"/>
      <c r="U60" s="833"/>
      <c r="V60" s="833"/>
      <c r="W60" s="833"/>
      <c r="X60" s="833"/>
      <c r="Y60" s="833"/>
      <c r="Z60" s="833"/>
      <c r="AA60" s="833"/>
      <c r="AB60" s="833"/>
      <c r="AC60" s="833"/>
      <c r="AD60" s="833"/>
      <c r="AE60" s="833"/>
      <c r="AF60" s="833"/>
      <c r="AG60" s="833"/>
      <c r="AH60" s="833"/>
      <c r="AI60" s="833"/>
      <c r="AJ60" s="833"/>
      <c r="AK60" s="833"/>
      <c r="AL60" s="833"/>
      <c r="AM60" s="833"/>
    </row>
    <row r="62" spans="1:42" ht="18" customHeight="1">
      <c r="T62" s="833"/>
      <c r="U62" s="833"/>
      <c r="V62" s="833"/>
      <c r="W62" s="833"/>
      <c r="X62" s="833"/>
      <c r="Y62" s="833"/>
      <c r="Z62" s="833"/>
      <c r="AA62" s="833"/>
      <c r="AB62" s="833"/>
      <c r="AC62" s="833"/>
      <c r="AD62" s="833"/>
      <c r="AE62" s="833"/>
      <c r="AF62" s="833"/>
      <c r="AG62" s="833"/>
      <c r="AH62" s="833"/>
      <c r="AI62" s="833"/>
      <c r="AJ62" s="833"/>
      <c r="AK62" s="833"/>
      <c r="AL62" s="833"/>
      <c r="AM62" s="833"/>
    </row>
    <row r="63" spans="1:42" ht="18" customHeight="1">
      <c r="T63" s="833"/>
      <c r="U63" s="833"/>
      <c r="V63" s="833"/>
      <c r="W63" s="833"/>
      <c r="X63" s="833"/>
      <c r="Y63" s="833"/>
      <c r="Z63" s="833"/>
      <c r="AA63" s="833"/>
      <c r="AB63" s="833"/>
      <c r="AC63" s="833"/>
      <c r="AD63" s="833"/>
      <c r="AE63" s="833"/>
      <c r="AF63" s="833"/>
      <c r="AG63" s="833"/>
      <c r="AH63" s="833"/>
      <c r="AI63" s="833"/>
      <c r="AJ63" s="833"/>
      <c r="AK63" s="833"/>
      <c r="AL63" s="833"/>
      <c r="AM63" s="833"/>
    </row>
    <row r="64" spans="1:42" ht="27.75" customHeight="1">
      <c r="T64" s="833"/>
      <c r="U64" s="833"/>
      <c r="V64" s="833"/>
      <c r="W64" s="833"/>
      <c r="X64" s="833"/>
      <c r="Y64" s="833"/>
      <c r="Z64" s="833"/>
      <c r="AA64" s="833"/>
      <c r="AB64" s="833"/>
      <c r="AC64" s="833"/>
      <c r="AD64" s="833"/>
      <c r="AE64" s="833"/>
      <c r="AF64" s="833"/>
      <c r="AG64" s="833"/>
      <c r="AH64" s="833"/>
      <c r="AI64" s="833"/>
      <c r="AJ64" s="833"/>
      <c r="AK64" s="833"/>
      <c r="AL64" s="833"/>
      <c r="AM64" s="83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4"/>
  <sheetViews>
    <sheetView showGridLines="0" topLeftCell="P25"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2"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row r="2" spans="5:42" ht="21" hidden="1" customHeight="1">
      <c r="E2" s="971">
        <v>1</v>
      </c>
      <c r="R2" s="263"/>
      <c r="S2" s="264" t="e">
        <f>INDEX(PT_DIFFERENTIATION_NUM_NTAR,MATCH(A2,PT_DIFFERENTIATION_NTAR_ID,0))</f>
        <v>#N/A</v>
      </c>
      <c r="T2" s="265" t="s">
        <v>255</v>
      </c>
      <c r="U2" s="266"/>
      <c r="V2" s="966"/>
      <c r="W2" s="967"/>
      <c r="X2" s="967"/>
      <c r="Y2" s="967"/>
      <c r="Z2" s="967"/>
      <c r="AA2" s="967"/>
      <c r="AB2" s="967"/>
      <c r="AC2" s="968"/>
      <c r="AD2" s="966" t="e">
        <f>INDEX(PT_DIFFERENTIATION_NTAR,MATCH(A2,PT_DIFFERENTIATION_NTAR_ID,0))</f>
        <v>#N/A</v>
      </c>
      <c r="AE2" s="967"/>
      <c r="AF2" s="967"/>
      <c r="AG2" s="967"/>
      <c r="AH2" s="967"/>
      <c r="AI2" s="967"/>
      <c r="AJ2" s="967"/>
      <c r="AK2" s="967"/>
      <c r="AL2" s="968"/>
      <c r="AM2" s="268" t="s">
        <v>520</v>
      </c>
      <c r="AP2" s="63" t="str">
        <f t="shared" ref="AP2:AP15" si="0">IF(T2="","",T2)</f>
        <v>Наименование тарифа</v>
      </c>
    </row>
    <row r="3" spans="5:42" ht="21" hidden="1" customHeight="1">
      <c r="E3" s="972"/>
      <c r="F3" s="971">
        <v>1</v>
      </c>
      <c r="Q3" s="269"/>
      <c r="R3" s="270"/>
      <c r="S3" s="264" t="e">
        <f>INDEX(PT_DIFFERENTIATION_NUM_TER,MATCH(B3,PT_DIFFERENTIATION_TER_ID,0))</f>
        <v>#N/A</v>
      </c>
      <c r="T3" s="271" t="s">
        <v>521</v>
      </c>
      <c r="U3" s="266"/>
      <c r="V3" s="966"/>
      <c r="W3" s="967"/>
      <c r="X3" s="967"/>
      <c r="Y3" s="967"/>
      <c r="Z3" s="967"/>
      <c r="AA3" s="967"/>
      <c r="AB3" s="967"/>
      <c r="AC3" s="968"/>
      <c r="AD3" s="966" t="e">
        <f>INDEX(PT_DIFFERENTIATION_TER,MATCH(B3,PT_DIFFERENTIATION_TER_ID,0))</f>
        <v>#N/A</v>
      </c>
      <c r="AE3" s="967"/>
      <c r="AF3" s="967"/>
      <c r="AG3" s="967"/>
      <c r="AH3" s="967"/>
      <c r="AI3" s="967"/>
      <c r="AJ3" s="967"/>
      <c r="AK3" s="967"/>
      <c r="AL3" s="968"/>
      <c r="AM3" s="268" t="s">
        <v>522</v>
      </c>
      <c r="AP3" s="63" t="str">
        <f t="shared" si="0"/>
        <v>Территория действия тарифа</v>
      </c>
    </row>
    <row r="4" spans="5:42" ht="23.25" hidden="1" customHeight="1">
      <c r="E4" s="972"/>
      <c r="F4" s="972"/>
      <c r="G4" s="971">
        <v>1</v>
      </c>
      <c r="Q4" s="269"/>
      <c r="R4" s="270"/>
      <c r="S4" s="264" t="e">
        <f>INDEX(PT_DIFFERENTIATION_NUM_CS,MATCH(C4,PT_DIFFERENTIATION_CS_ID,0))</f>
        <v>#N/A</v>
      </c>
      <c r="T4" s="272" t="s">
        <v>523</v>
      </c>
      <c r="U4" s="266"/>
      <c r="V4" s="966"/>
      <c r="W4" s="967"/>
      <c r="X4" s="967"/>
      <c r="Y4" s="967"/>
      <c r="Z4" s="967"/>
      <c r="AA4" s="967"/>
      <c r="AB4" s="967"/>
      <c r="AC4" s="968"/>
      <c r="AD4" s="966" t="e">
        <f>INDEX(PT_DIFFERENTIATION_CS,MATCH(C4,PT_DIFFERENTIATION_CS_ID,0))</f>
        <v>#N/A</v>
      </c>
      <c r="AE4" s="967"/>
      <c r="AF4" s="967"/>
      <c r="AG4" s="967"/>
      <c r="AH4" s="967"/>
      <c r="AI4" s="967"/>
      <c r="AJ4" s="967"/>
      <c r="AK4" s="967"/>
      <c r="AL4" s="968"/>
      <c r="AM4" s="268" t="s">
        <v>524</v>
      </c>
      <c r="AP4" s="63" t="str">
        <f t="shared" si="0"/>
        <v xml:space="preserve">Наименование системы теплоснабжения </v>
      </c>
    </row>
    <row r="5" spans="5:42" ht="21" hidden="1" customHeight="1">
      <c r="E5" s="972"/>
      <c r="F5" s="972"/>
      <c r="G5" s="972"/>
      <c r="H5" s="971">
        <v>1</v>
      </c>
      <c r="Q5" s="269"/>
      <c r="R5" s="270"/>
      <c r="S5" s="264" t="e">
        <f>INDEX(PT_DIFFERENTIATION_NUM_IST_TE,MATCH(D5,PT_DIFFERENTIATION_IST_TE_ID,0))</f>
        <v>#N/A</v>
      </c>
      <c r="T5" s="273" t="s">
        <v>525</v>
      </c>
      <c r="U5" s="266"/>
      <c r="V5" s="966"/>
      <c r="W5" s="967"/>
      <c r="X5" s="967"/>
      <c r="Y5" s="967"/>
      <c r="Z5" s="967"/>
      <c r="AA5" s="967"/>
      <c r="AB5" s="967"/>
      <c r="AC5" s="968"/>
      <c r="AD5" s="966" t="e">
        <f>INDEX(PT_DIFFERENTIATION_IST_TE,MATCH(D5,PT_DIFFERENTIATION_IST_TE_ID,0))</f>
        <v>#N/A</v>
      </c>
      <c r="AE5" s="967"/>
      <c r="AF5" s="967"/>
      <c r="AG5" s="967"/>
      <c r="AH5" s="967"/>
      <c r="AI5" s="967"/>
      <c r="AJ5" s="967"/>
      <c r="AK5" s="967"/>
      <c r="AL5" s="968"/>
      <c r="AM5" s="268" t="s">
        <v>526</v>
      </c>
      <c r="AP5" s="63" t="str">
        <f t="shared" si="0"/>
        <v xml:space="preserve">Источник тепловой энергии  </v>
      </c>
    </row>
    <row r="6" spans="5:42" ht="47.25" hidden="1" customHeight="1">
      <c r="E6" s="972"/>
      <c r="F6" s="972"/>
      <c r="G6" s="972"/>
      <c r="H6" s="972"/>
      <c r="I6" s="973" t="e">
        <f>S5&amp;".1"</f>
        <v>#N/A</v>
      </c>
      <c r="L6" s="274" t="s">
        <v>527</v>
      </c>
      <c r="P6" s="975">
        <v>1</v>
      </c>
      <c r="R6" s="275"/>
      <c r="S6" s="264" t="e">
        <f>$I6</f>
        <v>#N/A</v>
      </c>
      <c r="T6" s="276" t="s">
        <v>528</v>
      </c>
      <c r="U6" s="266"/>
      <c r="V6" s="960"/>
      <c r="W6" s="961"/>
      <c r="X6" s="961"/>
      <c r="Y6" s="961"/>
      <c r="Z6" s="961"/>
      <c r="AA6" s="961"/>
      <c r="AB6" s="961"/>
      <c r="AC6" s="962"/>
      <c r="AD6" s="960"/>
      <c r="AE6" s="961"/>
      <c r="AF6" s="961"/>
      <c r="AG6" s="961"/>
      <c r="AH6" s="961"/>
      <c r="AI6" s="961"/>
      <c r="AJ6" s="961"/>
      <c r="AK6" s="961"/>
      <c r="AL6" s="962"/>
      <c r="AM6" s="268" t="s">
        <v>529</v>
      </c>
      <c r="AP6" s="63" t="str">
        <f t="shared" si="0"/>
        <v>Схема подключения теплопотребляющей установки к коллектору источника тепловой энергии</v>
      </c>
    </row>
    <row r="7" spans="5:42" ht="21" hidden="1" customHeight="1">
      <c r="E7" s="972"/>
      <c r="F7" s="972"/>
      <c r="G7" s="972"/>
      <c r="H7" s="972"/>
      <c r="I7" s="974"/>
      <c r="J7" s="973" t="e">
        <f>I6&amp;".1"</f>
        <v>#N/A</v>
      </c>
      <c r="L7" s="274" t="s">
        <v>530</v>
      </c>
      <c r="P7" s="833"/>
      <c r="Q7" s="975">
        <v>1</v>
      </c>
      <c r="R7" s="277"/>
      <c r="S7" s="264" t="e">
        <f>$J7</f>
        <v>#N/A</v>
      </c>
      <c r="T7" s="278" t="s">
        <v>531</v>
      </c>
      <c r="U7" s="266"/>
      <c r="V7" s="960"/>
      <c r="W7" s="961"/>
      <c r="X7" s="961"/>
      <c r="Y7" s="961"/>
      <c r="Z7" s="961"/>
      <c r="AA7" s="961"/>
      <c r="AB7" s="961"/>
      <c r="AC7" s="962"/>
      <c r="AD7" s="960"/>
      <c r="AE7" s="961"/>
      <c r="AF7" s="961"/>
      <c r="AG7" s="961"/>
      <c r="AH7" s="961"/>
      <c r="AI7" s="961"/>
      <c r="AJ7" s="961"/>
      <c r="AK7" s="961"/>
      <c r="AL7" s="962"/>
      <c r="AM7" s="268" t="s">
        <v>532</v>
      </c>
      <c r="AP7" s="63" t="str">
        <f t="shared" si="0"/>
        <v>Группа потребителей</v>
      </c>
    </row>
    <row r="8" spans="5:42" ht="21" hidden="1" customHeight="1">
      <c r="E8" s="972"/>
      <c r="F8" s="972"/>
      <c r="G8" s="972"/>
      <c r="H8" s="972"/>
      <c r="I8" s="974"/>
      <c r="J8" s="974"/>
      <c r="K8" s="973" t="e">
        <f>J7&amp;".1"</f>
        <v>#N/A</v>
      </c>
      <c r="L8" s="274" t="s">
        <v>533</v>
      </c>
      <c r="P8" s="833"/>
      <c r="Q8" s="833"/>
      <c r="R8" s="277">
        <v>1</v>
      </c>
      <c r="S8" s="264" t="e">
        <f>$K8</f>
        <v>#N/A</v>
      </c>
      <c r="T8" s="279"/>
      <c r="U8" s="266"/>
      <c r="V8" s="280"/>
      <c r="W8" s="281"/>
      <c r="X8" s="280"/>
      <c r="Y8" s="282"/>
      <c r="Z8" s="976"/>
      <c r="AA8" s="845" t="s">
        <v>46</v>
      </c>
      <c r="AB8" s="976"/>
      <c r="AC8" s="845" t="s">
        <v>46</v>
      </c>
      <c r="AD8" s="280"/>
      <c r="AE8" s="281"/>
      <c r="AF8" s="280"/>
      <c r="AG8" s="282"/>
      <c r="AH8" s="976"/>
      <c r="AI8" s="845" t="s">
        <v>46</v>
      </c>
      <c r="AJ8" s="976"/>
      <c r="AK8" s="845" t="s">
        <v>46</v>
      </c>
      <c r="AL8" s="281"/>
      <c r="AM8" s="994" t="s">
        <v>534</v>
      </c>
      <c r="AN8" s="242" t="e">
        <f ca="1">STRCHECKDATE(V9:AL9)</f>
        <v>#NAME?</v>
      </c>
      <c r="AP8" s="63" t="str">
        <f t="shared" si="0"/>
        <v/>
      </c>
    </row>
    <row r="9" spans="5:42" ht="0.75" hidden="1" customHeight="1">
      <c r="E9" s="972"/>
      <c r="F9" s="972"/>
      <c r="G9" s="972"/>
      <c r="H9" s="972"/>
      <c r="I9" s="974"/>
      <c r="J9" s="974"/>
      <c r="K9" s="973"/>
      <c r="P9" s="833"/>
      <c r="Q9" s="833"/>
      <c r="R9" s="277"/>
      <c r="S9" s="247"/>
      <c r="T9" s="266"/>
      <c r="U9" s="266"/>
      <c r="V9" s="281"/>
      <c r="W9" s="281"/>
      <c r="X9" s="281"/>
      <c r="Y9" s="284" t="str">
        <f>Z8&amp;"-"&amp;AB8</f>
        <v>-</v>
      </c>
      <c r="Z9" s="977"/>
      <c r="AA9" s="845"/>
      <c r="AB9" s="977"/>
      <c r="AC9" s="845"/>
      <c r="AD9" s="281"/>
      <c r="AE9" s="281"/>
      <c r="AF9" s="281"/>
      <c r="AG9" s="284" t="str">
        <f>AH8&amp;"-"&amp;AJ8</f>
        <v>-</v>
      </c>
      <c r="AH9" s="977"/>
      <c r="AI9" s="845"/>
      <c r="AJ9" s="977"/>
      <c r="AK9" s="845"/>
      <c r="AL9" s="281"/>
      <c r="AM9" s="995"/>
      <c r="AP9" s="63" t="str">
        <f t="shared" si="0"/>
        <v/>
      </c>
    </row>
    <row r="10" spans="5:42" ht="15" hidden="1" customHeight="1">
      <c r="E10" s="972"/>
      <c r="F10" s="972"/>
      <c r="G10" s="972"/>
      <c r="H10" s="972"/>
      <c r="I10" s="974"/>
      <c r="J10" s="973"/>
      <c r="P10" s="833"/>
      <c r="Q10" s="833"/>
      <c r="R10" s="275"/>
      <c r="S10" s="286"/>
      <c r="T10" s="287" t="s">
        <v>535</v>
      </c>
      <c r="U10" s="93"/>
      <c r="V10" s="93"/>
      <c r="W10" s="93"/>
      <c r="X10" s="93"/>
      <c r="Y10" s="93"/>
      <c r="Z10" s="93"/>
      <c r="AA10" s="93"/>
      <c r="AB10" s="93"/>
      <c r="AC10" s="93"/>
      <c r="AD10" s="93"/>
      <c r="AE10" s="93"/>
      <c r="AF10" s="93"/>
      <c r="AG10" s="93"/>
      <c r="AH10" s="93"/>
      <c r="AI10" s="93"/>
      <c r="AJ10" s="93"/>
      <c r="AK10" s="93"/>
      <c r="AL10" s="288"/>
      <c r="AM10" s="996"/>
      <c r="AP10" s="63" t="str">
        <f t="shared" si="0"/>
        <v>Добавить вид теплоносителя (параметры теплоносителя)</v>
      </c>
    </row>
    <row r="11" spans="5:42" ht="15" hidden="1" customHeight="1">
      <c r="E11" s="972"/>
      <c r="F11" s="972"/>
      <c r="G11" s="972"/>
      <c r="H11" s="972"/>
      <c r="I11" s="973"/>
      <c r="P11" s="833"/>
      <c r="R11" s="275"/>
      <c r="S11" s="286"/>
      <c r="T11" s="289" t="s">
        <v>536</v>
      </c>
      <c r="U11" s="93"/>
      <c r="V11" s="93"/>
      <c r="W11" s="93"/>
      <c r="X11" s="93"/>
      <c r="Y11" s="93"/>
      <c r="Z11" s="93"/>
      <c r="AA11" s="93"/>
      <c r="AB11" s="93"/>
      <c r="AC11" s="290"/>
      <c r="AD11" s="93"/>
      <c r="AE11" s="93"/>
      <c r="AF11" s="93"/>
      <c r="AG11" s="93"/>
      <c r="AH11" s="93"/>
      <c r="AI11" s="93"/>
      <c r="AJ11" s="93"/>
      <c r="AK11" s="290"/>
      <c r="AL11" s="93"/>
      <c r="AM11" s="291"/>
      <c r="AP11" s="63" t="str">
        <f t="shared" si="0"/>
        <v>Добавить группу потребителей</v>
      </c>
    </row>
    <row r="12" spans="5:42" ht="14.25" hidden="1" customHeight="1">
      <c r="E12" s="972"/>
      <c r="F12" s="972"/>
      <c r="G12" s="972"/>
      <c r="H12" s="971"/>
      <c r="R12" s="263"/>
      <c r="S12" s="286"/>
      <c r="T12" s="292" t="s">
        <v>537</v>
      </c>
      <c r="U12" s="93"/>
      <c r="V12" s="93"/>
      <c r="W12" s="93"/>
      <c r="X12" s="93"/>
      <c r="Y12" s="93"/>
      <c r="Z12" s="93"/>
      <c r="AA12" s="93"/>
      <c r="AB12" s="93"/>
      <c r="AC12" s="290"/>
      <c r="AD12" s="93"/>
      <c r="AE12" s="93"/>
      <c r="AF12" s="93"/>
      <c r="AG12" s="93"/>
      <c r="AH12" s="93"/>
      <c r="AI12" s="93"/>
      <c r="AJ12" s="93"/>
      <c r="AK12" s="290"/>
      <c r="AL12" s="93"/>
      <c r="AM12" s="291"/>
      <c r="AP12" s="63" t="str">
        <f t="shared" si="0"/>
        <v>Добавить схему подключения</v>
      </c>
    </row>
    <row r="13" spans="5:42" ht="0.75" hidden="1" customHeight="1">
      <c r="E13" s="972"/>
      <c r="F13" s="972"/>
      <c r="G13" s="971"/>
      <c r="S13" s="293"/>
      <c r="T13" s="294" t="s">
        <v>538</v>
      </c>
      <c r="U13" s="295"/>
      <c r="V13" s="295"/>
      <c r="W13" s="295"/>
      <c r="X13" s="295"/>
      <c r="Y13" s="295"/>
      <c r="Z13" s="295"/>
      <c r="AA13" s="295"/>
      <c r="AB13" s="295"/>
      <c r="AC13" s="295"/>
      <c r="AD13" s="295"/>
      <c r="AE13" s="295"/>
      <c r="AF13" s="295"/>
      <c r="AG13" s="295"/>
      <c r="AH13" s="295"/>
      <c r="AI13" s="295"/>
      <c r="AJ13" s="295"/>
      <c r="AK13" s="295"/>
      <c r="AL13" s="295"/>
      <c r="AM13" s="295"/>
      <c r="AP13" s="63" t="str">
        <f t="shared" si="0"/>
        <v>Добавить источник для дифференциации</v>
      </c>
    </row>
    <row r="14" spans="5:42" ht="0.75" hidden="1" customHeight="1">
      <c r="E14" s="972"/>
      <c r="F14" s="971"/>
      <c r="T14" s="296" t="s">
        <v>539</v>
      </c>
      <c r="AP14" s="63" t="str">
        <f t="shared" si="0"/>
        <v>Добавить централизованную систему для дифференциации</v>
      </c>
    </row>
    <row r="15" spans="5:42" ht="0.75" hidden="1" customHeight="1">
      <c r="E15" s="971"/>
      <c r="T15" s="297" t="s">
        <v>540</v>
      </c>
      <c r="AP15" s="63" t="str">
        <f t="shared" si="0"/>
        <v>Добавить территорию для дифференциации</v>
      </c>
    </row>
    <row r="16" spans="5:42" ht="14.25" hidden="1" customHeight="1"/>
    <row r="17" spans="15:37" ht="14.25" hidden="1" customHeight="1">
      <c r="AD17" s="298"/>
      <c r="AE17" s="298"/>
      <c r="AF17" s="298"/>
      <c r="AG17" s="299"/>
      <c r="AH17" s="970"/>
      <c r="AI17" s="969" t="s">
        <v>46</v>
      </c>
      <c r="AJ17" s="970"/>
      <c r="AK17" s="969" t="s">
        <v>46</v>
      </c>
    </row>
    <row r="18" spans="15:37" ht="14.25" hidden="1" customHeight="1">
      <c r="AD18" s="298"/>
      <c r="AE18" s="298"/>
      <c r="AF18" s="298"/>
      <c r="AG18" s="284" t="str">
        <f>AH17&amp;"-"&amp;AJ17</f>
        <v>-</v>
      </c>
      <c r="AH18" s="969"/>
      <c r="AI18" s="969"/>
      <c r="AJ18" s="969"/>
      <c r="AK18" s="969"/>
    </row>
    <row r="19" spans="15:37" ht="14.25" hidden="1" customHeight="1"/>
    <row r="20" spans="15:37" ht="22.5" hidden="1" customHeight="1">
      <c r="O20" s="300" t="s">
        <v>541</v>
      </c>
      <c r="Z20" s="300"/>
      <c r="AB20" s="300"/>
      <c r="AH20" s="300"/>
      <c r="AJ20" s="300"/>
    </row>
    <row r="21" spans="15:37" ht="14.25" hidden="1" customHeight="1"/>
    <row r="22" spans="15:37" ht="14.25" hidden="1" customHeight="1">
      <c r="O22" s="274" t="s">
        <v>542</v>
      </c>
      <c r="T22" s="21" t="s">
        <v>543</v>
      </c>
      <c r="AA22" s="102" t="s">
        <v>544</v>
      </c>
      <c r="AC22" s="102" t="s">
        <v>545</v>
      </c>
      <c r="AD22" s="21" t="s">
        <v>543</v>
      </c>
      <c r="AI22" s="102" t="s">
        <v>546</v>
      </c>
      <c r="AK22" s="102" t="s">
        <v>545</v>
      </c>
    </row>
    <row r="23" spans="15:37" ht="14.25" hidden="1" customHeight="1"/>
    <row r="24" spans="15:37" ht="14.25" hidden="1" customHeight="1"/>
    <row r="25" spans="15:37" ht="14.25" customHeight="1">
      <c r="Q25" s="301"/>
      <c r="R25" s="301"/>
      <c r="S25" s="302"/>
      <c r="T25" s="22"/>
      <c r="U25" s="22"/>
    </row>
    <row r="26" spans="15:37" ht="14.25" customHeight="1">
      <c r="Q26" s="301"/>
      <c r="R26" s="301"/>
      <c r="S26" s="9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953"/>
      <c r="U26" s="953"/>
      <c r="V26" s="953"/>
      <c r="W26" s="953"/>
      <c r="X26" s="953"/>
      <c r="Y26" s="953"/>
      <c r="Z26" s="953"/>
      <c r="AA26" s="953"/>
      <c r="AB26" s="953"/>
      <c r="AC26" s="953"/>
      <c r="AD26" s="953"/>
      <c r="AE26" s="953"/>
      <c r="AF26" s="953"/>
      <c r="AG26" s="953"/>
      <c r="AH26" s="953"/>
      <c r="AI26" s="953"/>
      <c r="AJ26" s="953"/>
    </row>
    <row r="27" spans="15:37" ht="14.25" customHeight="1">
      <c r="Q27" s="301"/>
      <c r="R27" s="301"/>
      <c r="S27" s="927" t="str">
        <f>IF(org=0,"Не определено",org)</f>
        <v>ООО "Смоленскрегионтеплоэнерго"</v>
      </c>
      <c r="T27" s="927"/>
      <c r="U27" s="927"/>
      <c r="V27" s="927"/>
      <c r="W27" s="927"/>
      <c r="X27" s="927"/>
      <c r="Y27" s="927"/>
      <c r="Z27" s="927"/>
      <c r="AA27" s="927"/>
      <c r="AB27" s="927"/>
      <c r="AC27" s="927"/>
      <c r="AD27" s="927"/>
      <c r="AE27" s="927"/>
      <c r="AF27" s="927"/>
      <c r="AG27" s="927"/>
      <c r="AH27" s="927"/>
      <c r="AI27" s="927"/>
      <c r="AJ27" s="927"/>
    </row>
    <row r="28" spans="15:37" ht="14.25" hidden="1" customHeight="1">
      <c r="Q28" s="301"/>
      <c r="R28" s="301"/>
      <c r="S28" s="302"/>
      <c r="T28" s="22"/>
      <c r="U28" s="22"/>
      <c r="V28" s="303"/>
      <c r="W28" s="303"/>
      <c r="X28" s="303"/>
      <c r="Y28" s="303"/>
      <c r="Z28" s="303"/>
      <c r="AA28" s="303"/>
      <c r="AB28" s="303"/>
      <c r="AC28" s="303"/>
      <c r="AD28" s="303"/>
      <c r="AE28" s="303"/>
      <c r="AF28" s="303"/>
      <c r="AG28" s="303"/>
      <c r="AH28" s="303"/>
      <c r="AI28" s="303"/>
      <c r="AJ28" s="303"/>
      <c r="AK28" s="303"/>
    </row>
    <row r="29" spans="15:37" ht="25.5" hidden="1" customHeight="1">
      <c r="S29" s="963" t="s">
        <v>24</v>
      </c>
      <c r="T29" s="963"/>
      <c r="U29" s="305"/>
      <c r="V29" s="965" t="str">
        <f>IF(TITLE_NAME_OR_PR_CHANGE="",IF(TITLE_NAME_OR_PR="","",TITLE_NAME_OR_PR),TITLE_NAME_OR_PR_CHANGE)</f>
        <v/>
      </c>
      <c r="W29" s="965"/>
      <c r="X29" s="965"/>
      <c r="Y29" s="965"/>
      <c r="Z29" s="965"/>
      <c r="AA29" s="965"/>
      <c r="AB29" s="965"/>
      <c r="AD29" s="965" t="str">
        <f>IF(TITLE_NAME_OR_PR_CHANGE="",IF(TITLE_NAME_OR_PR="","",TITLE_NAME_OR_PR),TITLE_NAME_OR_PR_CHANGE)</f>
        <v/>
      </c>
      <c r="AE29" s="965"/>
      <c r="AF29" s="965"/>
      <c r="AG29" s="965"/>
      <c r="AH29" s="965"/>
      <c r="AI29" s="965"/>
      <c r="AJ29" s="965"/>
    </row>
    <row r="30" spans="15:37" ht="18.75" hidden="1" customHeight="1">
      <c r="S30" s="963" t="s">
        <v>547</v>
      </c>
      <c r="T30" s="963"/>
      <c r="U30" s="305"/>
      <c r="V30" s="964" t="str">
        <f>IF(TITLE_DATE_PR_CHANGE="",IF(TITLE_DATE_PR="","",TITLE_DATE_PR),TITLE_DATE_PR_CHANGE)</f>
        <v/>
      </c>
      <c r="W30" s="964"/>
      <c r="X30" s="964"/>
      <c r="Y30" s="964"/>
      <c r="Z30" s="964"/>
      <c r="AA30" s="964"/>
      <c r="AB30" s="964"/>
      <c r="AD30" s="964" t="str">
        <f>IF(TITLE_DATE_PR_CHANGE="",IF(TITLE_DATE_PR="","",TITLE_DATE_PR),TITLE_DATE_PR_CHANGE)</f>
        <v/>
      </c>
      <c r="AE30" s="964"/>
      <c r="AF30" s="964"/>
      <c r="AG30" s="964"/>
      <c r="AH30" s="964"/>
      <c r="AI30" s="964"/>
      <c r="AJ30" s="964"/>
    </row>
    <row r="31" spans="15:37" ht="18.75" hidden="1" customHeight="1">
      <c r="S31" s="963" t="s">
        <v>548</v>
      </c>
      <c r="T31" s="963"/>
      <c r="U31" s="305"/>
      <c r="V31" s="965" t="str">
        <f>IF(TITLE_NUMBER_PR_CHANGE="",IF(TITLE_NUMBER_PR="","",TITLE_NUMBER_PR),TITLE_NUMBER_PR_CHANGE)</f>
        <v/>
      </c>
      <c r="W31" s="965"/>
      <c r="X31" s="965"/>
      <c r="Y31" s="965"/>
      <c r="Z31" s="965"/>
      <c r="AA31" s="965"/>
      <c r="AB31" s="965"/>
      <c r="AD31" s="965" t="str">
        <f>IF(TITLE_NUMBER_PR_CHANGE="",IF(TITLE_NUMBER_PR="","",TITLE_NUMBER_PR),TITLE_NUMBER_PR_CHANGE)</f>
        <v/>
      </c>
      <c r="AE31" s="965"/>
      <c r="AF31" s="965"/>
      <c r="AG31" s="965"/>
      <c r="AH31" s="965"/>
      <c r="AI31" s="965"/>
      <c r="AJ31" s="965"/>
    </row>
    <row r="32" spans="15:37" ht="18.75" hidden="1" customHeight="1">
      <c r="S32" s="963" t="s">
        <v>25</v>
      </c>
      <c r="T32" s="963"/>
      <c r="U32" s="305"/>
      <c r="V32" s="965" t="str">
        <f>IF(TITLE_IST_PUB_CHANGE="",IF(TITLE_IST_PUB="","",TITLE_IST_PUB),TITLE_IST_PUB_CHANGE)</f>
        <v/>
      </c>
      <c r="W32" s="965"/>
      <c r="X32" s="965"/>
      <c r="Y32" s="965"/>
      <c r="Z32" s="965"/>
      <c r="AA32" s="965"/>
      <c r="AB32" s="965"/>
      <c r="AD32" s="965" t="str">
        <f>IF(TITLE_IST_PUB_CHANGE="",IF(TITLE_IST_PUB="","",TITLE_IST_PUB),TITLE_IST_PUB_CHANGE)</f>
        <v/>
      </c>
      <c r="AE32" s="965"/>
      <c r="AF32" s="965"/>
      <c r="AG32" s="965"/>
      <c r="AH32" s="965"/>
      <c r="AI32" s="965"/>
      <c r="AJ32" s="965"/>
    </row>
    <row r="33" spans="1:42" ht="14.25" hidden="1" customHeight="1">
      <c r="Q33" s="301"/>
      <c r="R33" s="301"/>
      <c r="S33" s="302"/>
      <c r="T33" s="22"/>
      <c r="U33" s="22"/>
      <c r="V33" s="303"/>
      <c r="W33" s="303"/>
      <c r="X33" s="303"/>
      <c r="Y33" s="303"/>
      <c r="Z33" s="303"/>
      <c r="AA33" s="303"/>
      <c r="AB33" s="303"/>
      <c r="AC33" s="303"/>
      <c r="AD33" s="303"/>
      <c r="AE33" s="303"/>
      <c r="AF33" s="303"/>
      <c r="AG33" s="303"/>
      <c r="AH33" s="303"/>
      <c r="AI33" s="303"/>
      <c r="AJ33" s="303"/>
      <c r="AK33" s="303"/>
    </row>
    <row r="34" spans="1:42" ht="18.75" hidden="1" customHeight="1">
      <c r="S34" s="963" t="s">
        <v>549</v>
      </c>
      <c r="T34" s="963"/>
      <c r="U34" s="305"/>
      <c r="V34" s="964" t="str">
        <f>IF(TITLE_DATE_PR_CHANGE="",IF(TITLE_DATE_PR="","",TITLE_DATE_PR),TITLE_DATE_PR_CHANGE)</f>
        <v/>
      </c>
      <c r="W34" s="964"/>
      <c r="X34" s="964"/>
      <c r="Y34" s="964"/>
      <c r="Z34" s="964"/>
      <c r="AA34" s="964"/>
      <c r="AB34" s="964"/>
      <c r="AD34" s="964" t="str">
        <f>IF(TITLE_DATE_PR_CHANGE="",IF(TITLE_DATE_PR="","",TITLE_DATE_PR),TITLE_DATE_PR_CHANGE)</f>
        <v/>
      </c>
      <c r="AE34" s="964"/>
      <c r="AF34" s="964"/>
      <c r="AG34" s="964"/>
      <c r="AH34" s="964"/>
      <c r="AI34" s="964"/>
      <c r="AJ34" s="964"/>
    </row>
    <row r="35" spans="1:42" ht="18.75" hidden="1" customHeight="1">
      <c r="S35" s="963" t="s">
        <v>550</v>
      </c>
      <c r="T35" s="963"/>
      <c r="U35" s="305"/>
      <c r="V35" s="965" t="str">
        <f>IF(TITLE_NUMBER_PR_CHANGE="",IF(TITLE_NUMBER_PR="","",TITLE_NUMBER_PR),TITLE_NUMBER_PR_CHANGE)</f>
        <v/>
      </c>
      <c r="W35" s="965"/>
      <c r="X35" s="965"/>
      <c r="Y35" s="965"/>
      <c r="Z35" s="965"/>
      <c r="AA35" s="965"/>
      <c r="AB35" s="965"/>
      <c r="AD35" s="965" t="str">
        <f>IF(TITLE_NUMBER_PR_CHANGE="",IF(TITLE_NUMBER_PR="","",TITLE_NUMBER_PR),TITLE_NUMBER_PR_CHANGE)</f>
        <v/>
      </c>
      <c r="AE35" s="965"/>
      <c r="AF35" s="965"/>
      <c r="AG35" s="965"/>
      <c r="AH35" s="965"/>
      <c r="AI35" s="965"/>
      <c r="AJ35" s="965"/>
    </row>
    <row r="36" spans="1:42" ht="14.25" hidden="1" customHeight="1">
      <c r="AC36" s="242" t="s">
        <v>551</v>
      </c>
      <c r="AK36" s="242" t="s">
        <v>551</v>
      </c>
    </row>
    <row r="37" spans="1:42" ht="14.25" customHeight="1">
      <c r="Q37" s="301"/>
      <c r="R37" s="301"/>
      <c r="S37" s="302"/>
      <c r="T37" s="22"/>
      <c r="U37" s="307"/>
      <c r="V37" s="983"/>
      <c r="W37" s="983"/>
      <c r="X37" s="983"/>
      <c r="Y37" s="983"/>
      <c r="Z37" s="983"/>
      <c r="AA37" s="983"/>
      <c r="AB37" s="983"/>
      <c r="AC37" s="983"/>
      <c r="AD37" s="983"/>
      <c r="AE37" s="983"/>
      <c r="AF37" s="983"/>
      <c r="AG37" s="983"/>
      <c r="AH37" s="983"/>
      <c r="AI37" s="983"/>
      <c r="AJ37" s="983"/>
      <c r="AK37" s="983"/>
    </row>
    <row r="38" spans="1:42" ht="14.25" customHeight="1">
      <c r="Q38" s="301"/>
      <c r="R38" s="301"/>
      <c r="S38" s="858" t="s">
        <v>424</v>
      </c>
      <c r="T38" s="858"/>
      <c r="U38" s="858"/>
      <c r="V38" s="858"/>
      <c r="W38" s="858"/>
      <c r="X38" s="858"/>
      <c r="Y38" s="858"/>
      <c r="Z38" s="858"/>
      <c r="AA38" s="858"/>
      <c r="AB38" s="858"/>
      <c r="AC38" s="858"/>
      <c r="AD38" s="858"/>
      <c r="AE38" s="858"/>
      <c r="AF38" s="858"/>
      <c r="AG38" s="858"/>
      <c r="AH38" s="858"/>
      <c r="AI38" s="858"/>
      <c r="AJ38" s="858"/>
      <c r="AK38" s="858"/>
      <c r="AL38" s="858"/>
      <c r="AM38" s="858" t="s">
        <v>425</v>
      </c>
    </row>
    <row r="39" spans="1:42" ht="14.25" customHeight="1">
      <c r="Q39" s="301"/>
      <c r="R39" s="301"/>
      <c r="S39" s="984" t="s">
        <v>71</v>
      </c>
      <c r="T39" s="934" t="s">
        <v>552</v>
      </c>
      <c r="U39" s="309"/>
      <c r="V39" s="985" t="s">
        <v>553</v>
      </c>
      <c r="W39" s="986"/>
      <c r="X39" s="986"/>
      <c r="Y39" s="986"/>
      <c r="Z39" s="986"/>
      <c r="AA39" s="986"/>
      <c r="AB39" s="987"/>
      <c r="AC39" s="988" t="s">
        <v>554</v>
      </c>
      <c r="AD39" s="985" t="s">
        <v>553</v>
      </c>
      <c r="AE39" s="986"/>
      <c r="AF39" s="986"/>
      <c r="AG39" s="986"/>
      <c r="AH39" s="986"/>
      <c r="AI39" s="986"/>
      <c r="AJ39" s="987"/>
      <c r="AK39" s="988" t="s">
        <v>555</v>
      </c>
      <c r="AL39" s="991" t="s">
        <v>556</v>
      </c>
      <c r="AM39" s="858"/>
    </row>
    <row r="40" spans="1:42" ht="33.75" customHeight="1">
      <c r="Q40" s="301"/>
      <c r="R40" s="301"/>
      <c r="S40" s="984"/>
      <c r="T40" s="934"/>
      <c r="U40" s="310"/>
      <c r="V40" s="907" t="s">
        <v>557</v>
      </c>
      <c r="W40" s="980" t="s">
        <v>558</v>
      </c>
      <c r="X40" s="835" t="s">
        <v>559</v>
      </c>
      <c r="Y40" s="834"/>
      <c r="Z40" s="835" t="s">
        <v>573</v>
      </c>
      <c r="AA40" s="841"/>
      <c r="AB40" s="834"/>
      <c r="AC40" s="989"/>
      <c r="AD40" s="907" t="s">
        <v>557</v>
      </c>
      <c r="AE40" s="980" t="s">
        <v>558</v>
      </c>
      <c r="AF40" s="835" t="s">
        <v>559</v>
      </c>
      <c r="AG40" s="834"/>
      <c r="AH40" s="835" t="s">
        <v>560</v>
      </c>
      <c r="AI40" s="841"/>
      <c r="AJ40" s="834"/>
      <c r="AK40" s="989"/>
      <c r="AL40" s="992"/>
      <c r="AM40" s="858"/>
    </row>
    <row r="41" spans="1:42" ht="33.75" customHeight="1">
      <c r="B41" s="102" t="s">
        <v>267</v>
      </c>
      <c r="C41" s="102" t="s">
        <v>268</v>
      </c>
      <c r="D41" s="102" t="s">
        <v>269</v>
      </c>
      <c r="E41" s="274" t="s">
        <v>561</v>
      </c>
      <c r="F41" s="274" t="s">
        <v>562</v>
      </c>
      <c r="G41" s="274" t="s">
        <v>563</v>
      </c>
      <c r="H41" s="274" t="s">
        <v>564</v>
      </c>
      <c r="I41" s="274" t="s">
        <v>565</v>
      </c>
      <c r="J41" s="274" t="s">
        <v>566</v>
      </c>
      <c r="K41" s="274" t="s">
        <v>567</v>
      </c>
      <c r="L41" s="274" t="s">
        <v>542</v>
      </c>
      <c r="Q41" s="301"/>
      <c r="R41" s="301"/>
      <c r="S41" s="984"/>
      <c r="T41" s="934"/>
      <c r="U41" s="311"/>
      <c r="V41" s="958"/>
      <c r="W41" s="981"/>
      <c r="X41" s="114" t="s">
        <v>568</v>
      </c>
      <c r="Y41" s="114" t="s">
        <v>569</v>
      </c>
      <c r="Z41" s="114" t="s">
        <v>570</v>
      </c>
      <c r="AA41" s="939" t="s">
        <v>571</v>
      </c>
      <c r="AB41" s="952"/>
      <c r="AC41" s="990"/>
      <c r="AD41" s="958"/>
      <c r="AE41" s="981"/>
      <c r="AF41" s="114" t="s">
        <v>568</v>
      </c>
      <c r="AG41" s="114" t="s">
        <v>569</v>
      </c>
      <c r="AH41" s="114" t="s">
        <v>570</v>
      </c>
      <c r="AI41" s="939" t="s">
        <v>571</v>
      </c>
      <c r="AJ41" s="952"/>
      <c r="AK41" s="990"/>
      <c r="AL41" s="993"/>
      <c r="AM41" s="858"/>
    </row>
    <row r="42" spans="1:42" ht="11.25" hidden="1" customHeight="1">
      <c r="Q42" s="313"/>
      <c r="R42" s="314">
        <v>1</v>
      </c>
      <c r="S42" s="315" t="s">
        <v>204</v>
      </c>
      <c r="T42" s="316" t="s">
        <v>87</v>
      </c>
      <c r="U42" s="317" t="str">
        <f ca="1">OFFSET(U42,0,-1)</f>
        <v>2</v>
      </c>
      <c r="V42" s="318">
        <f ca="1">OFFSET(V42,0,-1)+1</f>
        <v>3</v>
      </c>
      <c r="W42" s="318"/>
      <c r="X42" s="318">
        <f ca="1">OFFSET(X42,0,-1)+1</f>
        <v>1</v>
      </c>
      <c r="Y42" s="318">
        <f ca="1">OFFSET(Y42,0,-1)+1</f>
        <v>2</v>
      </c>
      <c r="Z42" s="318">
        <f ca="1">OFFSET(Z42,0,-1)+1</f>
        <v>3</v>
      </c>
      <c r="AA42" s="982">
        <f ca="1">OFFSET(AA42,0,-1)+1</f>
        <v>4</v>
      </c>
      <c r="AB42" s="982"/>
      <c r="AC42" s="318">
        <f ca="1">OFFSET(AC42,0,-2)+1</f>
        <v>5</v>
      </c>
      <c r="AD42" s="318">
        <f ca="1">OFFSET(AD42,0,-1)+1</f>
        <v>6</v>
      </c>
      <c r="AE42" s="318"/>
      <c r="AF42" s="318">
        <f ca="1">OFFSET(AF42,0,-1)+1</f>
        <v>1</v>
      </c>
      <c r="AG42" s="318">
        <f ca="1">OFFSET(AG42,0,-1)+1</f>
        <v>2</v>
      </c>
      <c r="AH42" s="318">
        <f ca="1">OFFSET(AH42,0,-1)+1</f>
        <v>3</v>
      </c>
      <c r="AI42" s="982">
        <f ca="1">OFFSET(AI42,0,-1)+1</f>
        <v>4</v>
      </c>
      <c r="AJ42" s="982"/>
      <c r="AK42" s="318">
        <f ca="1">OFFSET(AK42,0,-2)+1</f>
        <v>5</v>
      </c>
      <c r="AL42" s="317">
        <f ca="1">OFFSET(AL42,0,-1)</f>
        <v>5</v>
      </c>
      <c r="AM42" s="318">
        <f ca="1">OFFSET(AM42,0,-1)+1</f>
        <v>6</v>
      </c>
    </row>
    <row r="43" spans="1:42" ht="21" customHeight="1">
      <c r="A43" s="319" t="s">
        <v>287</v>
      </c>
      <c r="E43" s="971">
        <v>1</v>
      </c>
      <c r="R43" s="263"/>
      <c r="S43" s="264">
        <f>INDEX(PT_DIFFERENTIATION_NUM_NTAR,MATCH(A43,PT_DIFFERENTIATION_NTAR_ID,0))</f>
        <v>0</v>
      </c>
      <c r="T43" s="265" t="s">
        <v>255</v>
      </c>
      <c r="U43" s="266"/>
      <c r="V43" s="966"/>
      <c r="W43" s="967"/>
      <c r="X43" s="967"/>
      <c r="Y43" s="967"/>
      <c r="Z43" s="967"/>
      <c r="AA43" s="967"/>
      <c r="AB43" s="967"/>
      <c r="AC43" s="968"/>
      <c r="AD43" s="966" t="str">
        <f>INDEX(PT_DIFFERENTIATION_NTAR,MATCH(A43,PT_DIFFERENTIATION_NTAR_ID,0))</f>
        <v/>
      </c>
      <c r="AE43" s="967"/>
      <c r="AF43" s="967"/>
      <c r="AG43" s="967"/>
      <c r="AH43" s="967"/>
      <c r="AI43" s="967"/>
      <c r="AJ43" s="967"/>
      <c r="AK43" s="967"/>
      <c r="AL43" s="968"/>
      <c r="AM43" s="2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63" t="str">
        <f t="shared" ref="AP43:AP57" si="1">IF(T43="","",T43)</f>
        <v>Наименование тарифа</v>
      </c>
    </row>
    <row r="44" spans="1:42" ht="21" customHeight="1">
      <c r="A44" s="319" t="s">
        <v>287</v>
      </c>
      <c r="B44" s="319" t="s">
        <v>288</v>
      </c>
      <c r="E44" s="972"/>
      <c r="F44" s="971">
        <v>1</v>
      </c>
      <c r="Q44" s="269"/>
      <c r="R44" s="270"/>
      <c r="S44" s="264" t="str">
        <f>INDEX(PT_DIFFERENTIATION_NUM_TER,MATCH(B44,PT_DIFFERENTIATION_TER_ID,0))</f>
        <v>.</v>
      </c>
      <c r="T44" s="271" t="s">
        <v>521</v>
      </c>
      <c r="U44" s="266"/>
      <c r="V44" s="966"/>
      <c r="W44" s="967"/>
      <c r="X44" s="967"/>
      <c r="Y44" s="967"/>
      <c r="Z44" s="967"/>
      <c r="AA44" s="967"/>
      <c r="AB44" s="967"/>
      <c r="AC44" s="968"/>
      <c r="AD44" s="966" t="str">
        <f>INDEX(PT_DIFFERENTIATION_TER,MATCH(B44,PT_DIFFERENTIATION_TER_ID,0))</f>
        <v/>
      </c>
      <c r="AE44" s="967"/>
      <c r="AF44" s="967"/>
      <c r="AG44" s="967"/>
      <c r="AH44" s="967"/>
      <c r="AI44" s="967"/>
      <c r="AJ44" s="967"/>
      <c r="AK44" s="967"/>
      <c r="AL44" s="968"/>
      <c r="AM44" s="268" t="s">
        <v>522</v>
      </c>
      <c r="AP44" s="63" t="str">
        <f t="shared" si="1"/>
        <v>Территория действия тарифа</v>
      </c>
    </row>
    <row r="45" spans="1:42" ht="23.25" customHeight="1">
      <c r="A45" s="319" t="s">
        <v>287</v>
      </c>
      <c r="B45" s="319" t="s">
        <v>288</v>
      </c>
      <c r="C45" s="319" t="s">
        <v>289</v>
      </c>
      <c r="E45" s="972"/>
      <c r="F45" s="972"/>
      <c r="G45" s="971">
        <v>1</v>
      </c>
      <c r="Q45" s="269"/>
      <c r="R45" s="270"/>
      <c r="S45" s="264" t="str">
        <f>INDEX(PT_DIFFERENTIATION_NUM_CS,MATCH(C45,PT_DIFFERENTIATION_CS_ID,0))</f>
        <v>..</v>
      </c>
      <c r="T45" s="272" t="s">
        <v>523</v>
      </c>
      <c r="U45" s="266"/>
      <c r="V45" s="966"/>
      <c r="W45" s="967"/>
      <c r="X45" s="967"/>
      <c r="Y45" s="967"/>
      <c r="Z45" s="967"/>
      <c r="AA45" s="967"/>
      <c r="AB45" s="967"/>
      <c r="AC45" s="968"/>
      <c r="AD45" s="966" t="str">
        <f>INDEX(PT_DIFFERENTIATION_CS,MATCH(C45,PT_DIFFERENTIATION_CS_ID,0))</f>
        <v/>
      </c>
      <c r="AE45" s="967"/>
      <c r="AF45" s="967"/>
      <c r="AG45" s="967"/>
      <c r="AH45" s="967"/>
      <c r="AI45" s="967"/>
      <c r="AJ45" s="967"/>
      <c r="AK45" s="967"/>
      <c r="AL45" s="968"/>
      <c r="AM45" s="268" t="s">
        <v>524</v>
      </c>
      <c r="AP45" s="63" t="str">
        <f t="shared" si="1"/>
        <v xml:space="preserve">Наименование системы теплоснабжения </v>
      </c>
    </row>
    <row r="46" spans="1:42" ht="21" customHeight="1">
      <c r="A46" s="319" t="s">
        <v>287</v>
      </c>
      <c r="B46" s="319" t="s">
        <v>288</v>
      </c>
      <c r="C46" s="319" t="s">
        <v>289</v>
      </c>
      <c r="D46" s="319" t="s">
        <v>290</v>
      </c>
      <c r="E46" s="972"/>
      <c r="F46" s="972"/>
      <c r="G46" s="972"/>
      <c r="H46" s="971">
        <v>1</v>
      </c>
      <c r="Q46" s="269"/>
      <c r="R46" s="270"/>
      <c r="S46" s="264" t="str">
        <f>INDEX(PT_DIFFERENTIATION_NUM_IST_TE,MATCH(D46,PT_DIFFERENTIATION_IST_TE_ID,0))</f>
        <v>...</v>
      </c>
      <c r="T46" s="273" t="s">
        <v>525</v>
      </c>
      <c r="U46" s="266"/>
      <c r="V46" s="966"/>
      <c r="W46" s="967"/>
      <c r="X46" s="967"/>
      <c r="Y46" s="967"/>
      <c r="Z46" s="967"/>
      <c r="AA46" s="967"/>
      <c r="AB46" s="967"/>
      <c r="AC46" s="968"/>
      <c r="AD46" s="966" t="str">
        <f>INDEX(PT_DIFFERENTIATION_IST_TE,MATCH(D46,PT_DIFFERENTIATION_IST_TE_ID,0))</f>
        <v/>
      </c>
      <c r="AE46" s="967"/>
      <c r="AF46" s="967"/>
      <c r="AG46" s="967"/>
      <c r="AH46" s="967"/>
      <c r="AI46" s="967"/>
      <c r="AJ46" s="967"/>
      <c r="AK46" s="967"/>
      <c r="AL46" s="968"/>
      <c r="AM46" s="268" t="s">
        <v>526</v>
      </c>
      <c r="AP46" s="63" t="str">
        <f t="shared" si="1"/>
        <v xml:space="preserve">Источник тепловой энергии  </v>
      </c>
    </row>
    <row r="47" spans="1:42" ht="47.25" customHeight="1">
      <c r="A47" s="319" t="s">
        <v>287</v>
      </c>
      <c r="B47" s="319" t="s">
        <v>288</v>
      </c>
      <c r="C47" s="319" t="s">
        <v>289</v>
      </c>
      <c r="D47" s="319" t="s">
        <v>290</v>
      </c>
      <c r="E47" s="972"/>
      <c r="F47" s="972"/>
      <c r="G47" s="972"/>
      <c r="H47" s="972"/>
      <c r="I47" s="973" t="str">
        <f>S46&amp;".1"</f>
        <v>....1</v>
      </c>
      <c r="L47" s="274" t="s">
        <v>527</v>
      </c>
      <c r="P47" s="975">
        <v>1</v>
      </c>
      <c r="R47" s="275"/>
      <c r="S47" s="264" t="str">
        <f>$I47</f>
        <v>....1</v>
      </c>
      <c r="T47" s="276" t="s">
        <v>528</v>
      </c>
      <c r="U47" s="266"/>
      <c r="V47" s="960"/>
      <c r="W47" s="961"/>
      <c r="X47" s="961"/>
      <c r="Y47" s="961"/>
      <c r="Z47" s="961"/>
      <c r="AA47" s="961"/>
      <c r="AB47" s="961"/>
      <c r="AC47" s="962"/>
      <c r="AD47" s="960"/>
      <c r="AE47" s="961"/>
      <c r="AF47" s="961"/>
      <c r="AG47" s="961"/>
      <c r="AH47" s="961"/>
      <c r="AI47" s="961"/>
      <c r="AJ47" s="961"/>
      <c r="AK47" s="961"/>
      <c r="AL47" s="962"/>
      <c r="AM47" s="268" t="s">
        <v>529</v>
      </c>
      <c r="AP47" s="63" t="str">
        <f t="shared" si="1"/>
        <v>Схема подключения теплопотребляющей установки к коллектору источника тепловой энергии</v>
      </c>
    </row>
    <row r="48" spans="1:42" ht="21" customHeight="1">
      <c r="A48" s="319" t="s">
        <v>287</v>
      </c>
      <c r="B48" s="319" t="s">
        <v>288</v>
      </c>
      <c r="C48" s="319" t="s">
        <v>289</v>
      </c>
      <c r="D48" s="319" t="s">
        <v>290</v>
      </c>
      <c r="E48" s="972"/>
      <c r="F48" s="972"/>
      <c r="G48" s="972"/>
      <c r="H48" s="972"/>
      <c r="I48" s="974"/>
      <c r="J48" s="973" t="str">
        <f>I47&amp;".1"</f>
        <v>....1.1</v>
      </c>
      <c r="L48" s="274" t="s">
        <v>530</v>
      </c>
      <c r="P48" s="833"/>
      <c r="Q48" s="975">
        <v>1</v>
      </c>
      <c r="R48" s="277"/>
      <c r="S48" s="264" t="str">
        <f>$J48</f>
        <v>....1.1</v>
      </c>
      <c r="T48" s="278" t="s">
        <v>531</v>
      </c>
      <c r="U48" s="266"/>
      <c r="V48" s="960"/>
      <c r="W48" s="961"/>
      <c r="X48" s="961"/>
      <c r="Y48" s="961"/>
      <c r="Z48" s="961"/>
      <c r="AA48" s="961"/>
      <c r="AB48" s="961"/>
      <c r="AC48" s="962"/>
      <c r="AD48" s="960"/>
      <c r="AE48" s="961"/>
      <c r="AF48" s="961"/>
      <c r="AG48" s="961"/>
      <c r="AH48" s="961"/>
      <c r="AI48" s="961"/>
      <c r="AJ48" s="961"/>
      <c r="AK48" s="961"/>
      <c r="AL48" s="962"/>
      <c r="AM48" s="268" t="s">
        <v>532</v>
      </c>
      <c r="AP48" s="63" t="str">
        <f t="shared" si="1"/>
        <v>Группа потребителей</v>
      </c>
    </row>
    <row r="49" spans="1:42" ht="21" customHeight="1">
      <c r="A49" s="319" t="s">
        <v>287</v>
      </c>
      <c r="B49" s="319" t="s">
        <v>288</v>
      </c>
      <c r="C49" s="319" t="s">
        <v>289</v>
      </c>
      <c r="D49" s="319" t="s">
        <v>290</v>
      </c>
      <c r="E49" s="972"/>
      <c r="F49" s="972"/>
      <c r="G49" s="972"/>
      <c r="H49" s="972"/>
      <c r="I49" s="974"/>
      <c r="J49" s="974"/>
      <c r="K49" s="973" t="str">
        <f>J48&amp;".1"</f>
        <v>....1.1.1</v>
      </c>
      <c r="L49" s="274" t="s">
        <v>533</v>
      </c>
      <c r="P49" s="833"/>
      <c r="Q49" s="833"/>
      <c r="R49" s="277">
        <v>1</v>
      </c>
      <c r="S49" s="264" t="str">
        <f>$K49</f>
        <v>....1.1.1</v>
      </c>
      <c r="T49" s="279"/>
      <c r="U49" s="266"/>
      <c r="V49" s="280"/>
      <c r="W49" s="281"/>
      <c r="X49" s="280"/>
      <c r="Y49" s="282"/>
      <c r="Z49" s="976"/>
      <c r="AA49" s="845" t="s">
        <v>46</v>
      </c>
      <c r="AB49" s="976"/>
      <c r="AC49" s="845" t="s">
        <v>46</v>
      </c>
      <c r="AD49" s="280"/>
      <c r="AE49" s="281"/>
      <c r="AF49" s="280"/>
      <c r="AG49" s="282"/>
      <c r="AH49" s="976"/>
      <c r="AI49" s="845" t="s">
        <v>46</v>
      </c>
      <c r="AJ49" s="978"/>
      <c r="AK49" s="845" t="s">
        <v>46</v>
      </c>
      <c r="AL49" s="320"/>
      <c r="AM49" s="994" t="s">
        <v>534</v>
      </c>
      <c r="AN49" s="242" t="e">
        <f ca="1">STRCHECKDATE(V50:AL50)</f>
        <v>#NAME?</v>
      </c>
      <c r="AP49" s="63" t="str">
        <f t="shared" si="1"/>
        <v/>
      </c>
    </row>
    <row r="50" spans="1:42" ht="0.75" customHeight="1">
      <c r="A50" s="319" t="s">
        <v>287</v>
      </c>
      <c r="B50" s="319" t="s">
        <v>288</v>
      </c>
      <c r="C50" s="319" t="s">
        <v>289</v>
      </c>
      <c r="D50" s="319" t="s">
        <v>290</v>
      </c>
      <c r="E50" s="972"/>
      <c r="F50" s="972"/>
      <c r="G50" s="972"/>
      <c r="H50" s="972"/>
      <c r="I50" s="974"/>
      <c r="J50" s="974"/>
      <c r="K50" s="973"/>
      <c r="P50" s="833"/>
      <c r="Q50" s="833"/>
      <c r="R50" s="277"/>
      <c r="S50" s="247"/>
      <c r="T50" s="266"/>
      <c r="U50" s="266"/>
      <c r="V50" s="281"/>
      <c r="W50" s="281"/>
      <c r="X50" s="281"/>
      <c r="Y50" s="284" t="str">
        <f>Z49&amp;"-"&amp;AB49</f>
        <v>-</v>
      </c>
      <c r="Z50" s="977"/>
      <c r="AA50" s="845"/>
      <c r="AB50" s="977"/>
      <c r="AC50" s="845"/>
      <c r="AD50" s="281"/>
      <c r="AE50" s="281"/>
      <c r="AF50" s="281"/>
      <c r="AG50" s="284" t="str">
        <f>AH49&amp;"-"&amp;AJ49</f>
        <v>-</v>
      </c>
      <c r="AH50" s="977"/>
      <c r="AI50" s="845"/>
      <c r="AJ50" s="979"/>
      <c r="AK50" s="845"/>
      <c r="AL50" s="321"/>
      <c r="AM50" s="995"/>
      <c r="AP50" s="63" t="str">
        <f t="shared" si="1"/>
        <v/>
      </c>
    </row>
    <row r="51" spans="1:42" ht="11.25" customHeight="1">
      <c r="A51" s="319" t="s">
        <v>287</v>
      </c>
      <c r="B51" s="319" t="s">
        <v>288</v>
      </c>
      <c r="C51" s="319" t="s">
        <v>289</v>
      </c>
      <c r="D51" s="319" t="s">
        <v>290</v>
      </c>
      <c r="E51" s="972"/>
      <c r="F51" s="972"/>
      <c r="G51" s="972"/>
      <c r="H51" s="972"/>
      <c r="I51" s="974"/>
      <c r="J51" s="973"/>
      <c r="P51" s="833"/>
      <c r="Q51" s="833"/>
      <c r="R51" s="275"/>
      <c r="S51" s="286"/>
      <c r="T51" s="287" t="s">
        <v>535</v>
      </c>
      <c r="U51" s="93"/>
      <c r="V51" s="93"/>
      <c r="W51" s="93"/>
      <c r="X51" s="93"/>
      <c r="Y51" s="93"/>
      <c r="Z51" s="93"/>
      <c r="AA51" s="93"/>
      <c r="AB51" s="93"/>
      <c r="AC51" s="93"/>
      <c r="AD51" s="93"/>
      <c r="AE51" s="93"/>
      <c r="AF51" s="93"/>
      <c r="AG51" s="93"/>
      <c r="AH51" s="93"/>
      <c r="AI51" s="93"/>
      <c r="AJ51" s="93"/>
      <c r="AK51" s="93"/>
      <c r="AL51" s="288"/>
      <c r="AM51" s="996"/>
      <c r="AP51" s="63" t="str">
        <f t="shared" si="1"/>
        <v>Добавить вид теплоносителя (параметры теплоносителя)</v>
      </c>
    </row>
    <row r="52" spans="1:42" ht="11.25" customHeight="1">
      <c r="A52" s="319" t="s">
        <v>287</v>
      </c>
      <c r="B52" s="319" t="s">
        <v>288</v>
      </c>
      <c r="C52" s="319" t="s">
        <v>289</v>
      </c>
      <c r="D52" s="319" t="s">
        <v>290</v>
      </c>
      <c r="E52" s="972"/>
      <c r="F52" s="972"/>
      <c r="G52" s="972"/>
      <c r="H52" s="972"/>
      <c r="I52" s="973"/>
      <c r="P52" s="833"/>
      <c r="R52" s="275"/>
      <c r="S52" s="286"/>
      <c r="T52" s="289" t="s">
        <v>536</v>
      </c>
      <c r="U52" s="93"/>
      <c r="V52" s="93"/>
      <c r="W52" s="93"/>
      <c r="X52" s="93"/>
      <c r="Y52" s="93"/>
      <c r="Z52" s="93"/>
      <c r="AA52" s="93"/>
      <c r="AB52" s="93"/>
      <c r="AC52" s="290"/>
      <c r="AD52" s="93"/>
      <c r="AE52" s="93"/>
      <c r="AF52" s="93"/>
      <c r="AG52" s="93"/>
      <c r="AH52" s="93"/>
      <c r="AI52" s="93"/>
      <c r="AJ52" s="93"/>
      <c r="AK52" s="290"/>
      <c r="AL52" s="93"/>
      <c r="AM52" s="291"/>
      <c r="AP52" s="63" t="str">
        <f t="shared" si="1"/>
        <v>Добавить группу потребителей</v>
      </c>
    </row>
    <row r="53" spans="1:42" ht="14.25" customHeight="1">
      <c r="A53" s="319" t="s">
        <v>287</v>
      </c>
      <c r="B53" s="319" t="s">
        <v>288</v>
      </c>
      <c r="C53" s="319" t="s">
        <v>289</v>
      </c>
      <c r="D53" s="319" t="s">
        <v>290</v>
      </c>
      <c r="E53" s="972"/>
      <c r="F53" s="972"/>
      <c r="G53" s="972"/>
      <c r="H53" s="971"/>
      <c r="R53" s="263"/>
      <c r="S53" s="286"/>
      <c r="T53" s="292" t="s">
        <v>537</v>
      </c>
      <c r="U53" s="93"/>
      <c r="V53" s="93"/>
      <c r="W53" s="93"/>
      <c r="X53" s="93"/>
      <c r="Y53" s="93"/>
      <c r="Z53" s="93"/>
      <c r="AA53" s="93"/>
      <c r="AB53" s="93"/>
      <c r="AC53" s="290"/>
      <c r="AD53" s="93"/>
      <c r="AE53" s="93"/>
      <c r="AF53" s="93"/>
      <c r="AG53" s="93"/>
      <c r="AH53" s="93"/>
      <c r="AI53" s="93"/>
      <c r="AJ53" s="93"/>
      <c r="AK53" s="290"/>
      <c r="AL53" s="93"/>
      <c r="AM53" s="291"/>
      <c r="AP53" s="63" t="str">
        <f t="shared" si="1"/>
        <v>Добавить схему подключения</v>
      </c>
    </row>
    <row r="54" spans="1:42" ht="0.75" customHeight="1">
      <c r="A54" s="51" t="s">
        <v>287</v>
      </c>
      <c r="B54" s="51" t="s">
        <v>288</v>
      </c>
      <c r="C54" s="51" t="s">
        <v>289</v>
      </c>
      <c r="E54" s="972"/>
      <c r="F54" s="972"/>
      <c r="G54" s="971"/>
      <c r="T54" s="297" t="s">
        <v>538</v>
      </c>
      <c r="AP54" s="63" t="str">
        <f t="shared" si="1"/>
        <v>Добавить источник для дифференциации</v>
      </c>
    </row>
    <row r="55" spans="1:42" ht="0.75" customHeight="1">
      <c r="A55" s="51" t="s">
        <v>287</v>
      </c>
      <c r="B55" s="51" t="s">
        <v>288</v>
      </c>
      <c r="E55" s="972"/>
      <c r="F55" s="971"/>
      <c r="T55" s="297" t="s">
        <v>539</v>
      </c>
      <c r="AP55" s="63" t="str">
        <f t="shared" si="1"/>
        <v>Добавить централизованную систему для дифференциации</v>
      </c>
    </row>
    <row r="56" spans="1:42" ht="0.75" customHeight="1">
      <c r="A56" s="51" t="s">
        <v>287</v>
      </c>
      <c r="E56" s="971"/>
      <c r="T56" s="297" t="s">
        <v>540</v>
      </c>
      <c r="AP56" s="63" t="str">
        <f t="shared" si="1"/>
        <v>Добавить территорию для дифференциации</v>
      </c>
    </row>
    <row r="57" spans="1:42" ht="0.75" customHeight="1">
      <c r="T57" s="297" t="s">
        <v>572</v>
      </c>
      <c r="AP57" s="63" t="str">
        <f t="shared" si="1"/>
        <v>Добавить наименование тарифа</v>
      </c>
    </row>
    <row r="58" spans="1:42" ht="11.25" customHeight="1"/>
    <row r="59" spans="1:42" ht="27" customHeight="1">
      <c r="T59" s="833"/>
      <c r="U59" s="833"/>
      <c r="V59" s="833"/>
      <c r="W59" s="833"/>
      <c r="X59" s="833"/>
      <c r="Y59" s="833"/>
      <c r="Z59" s="833"/>
      <c r="AA59" s="833"/>
      <c r="AB59" s="833"/>
      <c r="AC59" s="833"/>
      <c r="AD59" s="833"/>
      <c r="AE59" s="833"/>
      <c r="AF59" s="833"/>
      <c r="AG59" s="833"/>
      <c r="AH59" s="833"/>
      <c r="AI59" s="833"/>
      <c r="AJ59" s="833"/>
      <c r="AK59" s="833"/>
      <c r="AL59" s="833"/>
      <c r="AM59" s="833"/>
    </row>
    <row r="60" spans="1:42" ht="62.25" customHeight="1">
      <c r="T60" s="833"/>
      <c r="U60" s="833"/>
      <c r="V60" s="833"/>
      <c r="W60" s="833"/>
      <c r="X60" s="833"/>
      <c r="Y60" s="833"/>
      <c r="Z60" s="833"/>
      <c r="AA60" s="833"/>
      <c r="AB60" s="833"/>
      <c r="AC60" s="833"/>
      <c r="AD60" s="833"/>
      <c r="AE60" s="833"/>
      <c r="AF60" s="833"/>
      <c r="AG60" s="833"/>
      <c r="AH60" s="833"/>
      <c r="AI60" s="833"/>
      <c r="AJ60" s="833"/>
      <c r="AK60" s="833"/>
      <c r="AL60" s="833"/>
      <c r="AM60" s="833"/>
    </row>
    <row r="62" spans="1:42" ht="18" customHeight="1">
      <c r="T62" s="833"/>
      <c r="U62" s="833"/>
      <c r="V62" s="833"/>
      <c r="W62" s="833"/>
      <c r="X62" s="833"/>
      <c r="Y62" s="833"/>
      <c r="Z62" s="833"/>
      <c r="AA62" s="833"/>
      <c r="AB62" s="833"/>
      <c r="AC62" s="833"/>
      <c r="AD62" s="833"/>
      <c r="AE62" s="833"/>
      <c r="AF62" s="833"/>
      <c r="AG62" s="833"/>
      <c r="AH62" s="833"/>
      <c r="AI62" s="833"/>
      <c r="AJ62" s="833"/>
      <c r="AK62" s="833"/>
      <c r="AL62" s="833"/>
      <c r="AM62" s="833"/>
    </row>
    <row r="63" spans="1:42" ht="18" customHeight="1">
      <c r="T63" s="833"/>
      <c r="U63" s="833"/>
      <c r="V63" s="833"/>
      <c r="W63" s="833"/>
      <c r="X63" s="833"/>
      <c r="Y63" s="833"/>
      <c r="Z63" s="833"/>
      <c r="AA63" s="833"/>
      <c r="AB63" s="833"/>
      <c r="AC63" s="833"/>
      <c r="AD63" s="833"/>
      <c r="AE63" s="833"/>
      <c r="AF63" s="833"/>
      <c r="AG63" s="833"/>
      <c r="AH63" s="833"/>
      <c r="AI63" s="833"/>
      <c r="AJ63" s="833"/>
      <c r="AK63" s="833"/>
      <c r="AL63" s="833"/>
      <c r="AM63" s="833"/>
    </row>
    <row r="64" spans="1:42" ht="27.75" customHeight="1">
      <c r="T64" s="833"/>
      <c r="U64" s="833"/>
      <c r="V64" s="833"/>
      <c r="W64" s="833"/>
      <c r="X64" s="833"/>
      <c r="Y64" s="833"/>
      <c r="Z64" s="833"/>
      <c r="AA64" s="833"/>
      <c r="AB64" s="833"/>
      <c r="AC64" s="833"/>
      <c r="AD64" s="833"/>
      <c r="AE64" s="833"/>
      <c r="AF64" s="833"/>
      <c r="AG64" s="833"/>
      <c r="AH64" s="833"/>
      <c r="AI64" s="833"/>
      <c r="AJ64" s="833"/>
      <c r="AK64" s="833"/>
      <c r="AL64" s="833"/>
      <c r="AM64" s="83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4"/>
  <sheetViews>
    <sheetView showGridLines="0" topLeftCell="P25"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2"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row r="2" spans="5:42" ht="21" hidden="1" customHeight="1">
      <c r="E2" s="997">
        <v>1</v>
      </c>
      <c r="R2" s="263"/>
      <c r="S2" s="264" t="e">
        <f>INDEX(PT_DIFFERENTIATION_NUM_NTAR,MATCH(A2,PT_DIFFERENTIATION_NTAR_ID,0))</f>
        <v>#N/A</v>
      </c>
      <c r="T2" s="265" t="s">
        <v>255</v>
      </c>
      <c r="U2" s="266"/>
      <c r="V2" s="966"/>
      <c r="W2" s="967"/>
      <c r="X2" s="967"/>
      <c r="Y2" s="967"/>
      <c r="Z2" s="967"/>
      <c r="AA2" s="967"/>
      <c r="AB2" s="967"/>
      <c r="AC2" s="968"/>
      <c r="AD2" s="966" t="e">
        <f>INDEX(PT_DIFFERENTIATION_NTAR,MATCH(A2,PT_DIFFERENTIATION_NTAR_ID,0))</f>
        <v>#N/A</v>
      </c>
      <c r="AE2" s="967"/>
      <c r="AF2" s="967"/>
      <c r="AG2" s="967"/>
      <c r="AH2" s="967"/>
      <c r="AI2" s="967"/>
      <c r="AJ2" s="967"/>
      <c r="AK2" s="967"/>
      <c r="AL2" s="968"/>
      <c r="AM2" s="268" t="s">
        <v>520</v>
      </c>
      <c r="AP2" s="63" t="str">
        <f t="shared" ref="AP2:AP15" si="0">IF(T2="","",T2)</f>
        <v>Наименование тарифа</v>
      </c>
    </row>
    <row r="3" spans="5:42" ht="21" hidden="1" customHeight="1">
      <c r="E3" s="998"/>
      <c r="F3" s="997">
        <v>1</v>
      </c>
      <c r="Q3" s="269"/>
      <c r="R3" s="270"/>
      <c r="S3" s="264" t="e">
        <f>INDEX(PT_DIFFERENTIATION_NUM_TER,MATCH(B3,PT_DIFFERENTIATION_TER_ID,0))</f>
        <v>#N/A</v>
      </c>
      <c r="T3" s="271" t="s">
        <v>521</v>
      </c>
      <c r="U3" s="266"/>
      <c r="V3" s="966"/>
      <c r="W3" s="967"/>
      <c r="X3" s="967"/>
      <c r="Y3" s="967"/>
      <c r="Z3" s="967"/>
      <c r="AA3" s="967"/>
      <c r="AB3" s="967"/>
      <c r="AC3" s="968"/>
      <c r="AD3" s="966" t="e">
        <f>INDEX(PT_DIFFERENTIATION_TER,MATCH(B3,PT_DIFFERENTIATION_TER_ID,0))</f>
        <v>#N/A</v>
      </c>
      <c r="AE3" s="967"/>
      <c r="AF3" s="967"/>
      <c r="AG3" s="967"/>
      <c r="AH3" s="967"/>
      <c r="AI3" s="967"/>
      <c r="AJ3" s="967"/>
      <c r="AK3" s="967"/>
      <c r="AL3" s="968"/>
      <c r="AM3" s="268" t="s">
        <v>522</v>
      </c>
      <c r="AP3" s="63" t="str">
        <f t="shared" si="0"/>
        <v>Территория действия тарифа</v>
      </c>
    </row>
    <row r="4" spans="5:42" ht="23.25" hidden="1" customHeight="1">
      <c r="E4" s="998"/>
      <c r="F4" s="998"/>
      <c r="G4" s="997">
        <v>1</v>
      </c>
      <c r="Q4" s="269"/>
      <c r="R4" s="270"/>
      <c r="S4" s="264" t="e">
        <f>INDEX(PT_DIFFERENTIATION_NUM_CS,MATCH(C4,PT_DIFFERENTIATION_CS_ID,0))</f>
        <v>#N/A</v>
      </c>
      <c r="T4" s="272" t="s">
        <v>523</v>
      </c>
      <c r="U4" s="266"/>
      <c r="V4" s="966"/>
      <c r="W4" s="967"/>
      <c r="X4" s="967"/>
      <c r="Y4" s="967"/>
      <c r="Z4" s="967"/>
      <c r="AA4" s="967"/>
      <c r="AB4" s="967"/>
      <c r="AC4" s="968"/>
      <c r="AD4" s="966" t="e">
        <f>INDEX(PT_DIFFERENTIATION_CS,MATCH(C4,PT_DIFFERENTIATION_CS_ID,0))</f>
        <v>#N/A</v>
      </c>
      <c r="AE4" s="967"/>
      <c r="AF4" s="967"/>
      <c r="AG4" s="967"/>
      <c r="AH4" s="967"/>
      <c r="AI4" s="967"/>
      <c r="AJ4" s="967"/>
      <c r="AK4" s="967"/>
      <c r="AL4" s="968"/>
      <c r="AM4" s="268" t="s">
        <v>524</v>
      </c>
      <c r="AP4" s="63" t="str">
        <f t="shared" si="0"/>
        <v xml:space="preserve">Наименование системы теплоснабжения </v>
      </c>
    </row>
    <row r="5" spans="5:42" ht="21" hidden="1" customHeight="1">
      <c r="E5" s="998"/>
      <c r="F5" s="998"/>
      <c r="G5" s="998"/>
      <c r="H5" s="997">
        <v>1</v>
      </c>
      <c r="Q5" s="269"/>
      <c r="R5" s="270"/>
      <c r="S5" s="264" t="e">
        <f>INDEX(PT_DIFFERENTIATION_NUM_IST_TE,MATCH(D5,PT_DIFFERENTIATION_IST_TE_ID,0))</f>
        <v>#N/A</v>
      </c>
      <c r="T5" s="273" t="s">
        <v>525</v>
      </c>
      <c r="U5" s="266"/>
      <c r="V5" s="966"/>
      <c r="W5" s="967"/>
      <c r="X5" s="967"/>
      <c r="Y5" s="967"/>
      <c r="Z5" s="967"/>
      <c r="AA5" s="967"/>
      <c r="AB5" s="967"/>
      <c r="AC5" s="968"/>
      <c r="AD5" s="966" t="e">
        <f>INDEX(PT_DIFFERENTIATION_IST_TE,MATCH(D5,PT_DIFFERENTIATION_IST_TE_ID,0))</f>
        <v>#N/A</v>
      </c>
      <c r="AE5" s="967"/>
      <c r="AF5" s="967"/>
      <c r="AG5" s="967"/>
      <c r="AH5" s="967"/>
      <c r="AI5" s="967"/>
      <c r="AJ5" s="967"/>
      <c r="AK5" s="967"/>
      <c r="AL5" s="968"/>
      <c r="AM5" s="268" t="s">
        <v>526</v>
      </c>
      <c r="AP5" s="63" t="str">
        <f t="shared" si="0"/>
        <v xml:space="preserve">Источник тепловой энергии  </v>
      </c>
    </row>
    <row r="6" spans="5:42" ht="47.25" hidden="1" customHeight="1">
      <c r="E6" s="998"/>
      <c r="F6" s="998"/>
      <c r="G6" s="998"/>
      <c r="H6" s="998"/>
      <c r="I6" s="858" t="e">
        <f>S5&amp;".1"</f>
        <v>#N/A</v>
      </c>
      <c r="L6" s="322" t="s">
        <v>527</v>
      </c>
      <c r="P6" s="975">
        <v>1</v>
      </c>
      <c r="R6" s="275"/>
      <c r="S6" s="264" t="e">
        <f>$I6</f>
        <v>#N/A</v>
      </c>
      <c r="T6" s="276" t="s">
        <v>528</v>
      </c>
      <c r="U6" s="266"/>
      <c r="V6" s="960"/>
      <c r="W6" s="961"/>
      <c r="X6" s="961"/>
      <c r="Y6" s="961"/>
      <c r="Z6" s="961"/>
      <c r="AA6" s="961"/>
      <c r="AB6" s="961"/>
      <c r="AC6" s="962"/>
      <c r="AD6" s="960"/>
      <c r="AE6" s="961"/>
      <c r="AF6" s="961"/>
      <c r="AG6" s="961"/>
      <c r="AH6" s="961"/>
      <c r="AI6" s="961"/>
      <c r="AJ6" s="961"/>
      <c r="AK6" s="961"/>
      <c r="AL6" s="962"/>
      <c r="AM6" s="268" t="s">
        <v>529</v>
      </c>
      <c r="AP6" s="63" t="str">
        <f t="shared" si="0"/>
        <v>Схема подключения теплопотребляющей установки к коллектору источника тепловой энергии</v>
      </c>
    </row>
    <row r="7" spans="5:42" ht="21" hidden="1" customHeight="1">
      <c r="E7" s="998"/>
      <c r="F7" s="998"/>
      <c r="G7" s="998"/>
      <c r="H7" s="998"/>
      <c r="I7" s="835"/>
      <c r="J7" s="858" t="e">
        <f>I6&amp;".1"</f>
        <v>#N/A</v>
      </c>
      <c r="L7" s="322" t="s">
        <v>530</v>
      </c>
      <c r="P7" s="833"/>
      <c r="Q7" s="975">
        <v>1</v>
      </c>
      <c r="R7" s="277"/>
      <c r="S7" s="264" t="e">
        <f>$J7</f>
        <v>#N/A</v>
      </c>
      <c r="T7" s="278" t="s">
        <v>531</v>
      </c>
      <c r="U7" s="266"/>
      <c r="V7" s="960"/>
      <c r="W7" s="961"/>
      <c r="X7" s="961"/>
      <c r="Y7" s="961"/>
      <c r="Z7" s="961"/>
      <c r="AA7" s="961"/>
      <c r="AB7" s="961"/>
      <c r="AC7" s="962"/>
      <c r="AD7" s="960"/>
      <c r="AE7" s="961"/>
      <c r="AF7" s="961"/>
      <c r="AG7" s="961"/>
      <c r="AH7" s="961"/>
      <c r="AI7" s="961"/>
      <c r="AJ7" s="961"/>
      <c r="AK7" s="961"/>
      <c r="AL7" s="962"/>
      <c r="AM7" s="268" t="s">
        <v>532</v>
      </c>
      <c r="AP7" s="63" t="str">
        <f t="shared" si="0"/>
        <v>Группа потребителей</v>
      </c>
    </row>
    <row r="8" spans="5:42" ht="21" hidden="1" customHeight="1">
      <c r="E8" s="998"/>
      <c r="F8" s="998"/>
      <c r="G8" s="998"/>
      <c r="H8" s="998"/>
      <c r="I8" s="835"/>
      <c r="J8" s="835"/>
      <c r="K8" s="858" t="e">
        <f>J7&amp;".1"</f>
        <v>#N/A</v>
      </c>
      <c r="L8" s="322" t="s">
        <v>533</v>
      </c>
      <c r="P8" s="833"/>
      <c r="Q8" s="833"/>
      <c r="R8" s="277">
        <v>1</v>
      </c>
      <c r="S8" s="264" t="e">
        <f>$K8</f>
        <v>#N/A</v>
      </c>
      <c r="T8" s="279"/>
      <c r="U8" s="266"/>
      <c r="V8" s="280"/>
      <c r="W8" s="281"/>
      <c r="X8" s="280"/>
      <c r="Y8" s="282"/>
      <c r="Z8" s="976"/>
      <c r="AA8" s="845" t="s">
        <v>46</v>
      </c>
      <c r="AB8" s="976"/>
      <c r="AC8" s="845" t="s">
        <v>46</v>
      </c>
      <c r="AD8" s="280"/>
      <c r="AE8" s="281"/>
      <c r="AF8" s="280"/>
      <c r="AG8" s="282"/>
      <c r="AH8" s="976"/>
      <c r="AI8" s="845" t="s">
        <v>46</v>
      </c>
      <c r="AJ8" s="976"/>
      <c r="AK8" s="845" t="s">
        <v>46</v>
      </c>
      <c r="AL8" s="281"/>
      <c r="AM8" s="994" t="s">
        <v>534</v>
      </c>
      <c r="AN8" s="242" t="e">
        <f ca="1">STRCHECKDATE(V9:AL9)</f>
        <v>#NAME?</v>
      </c>
      <c r="AP8" s="63" t="str">
        <f t="shared" si="0"/>
        <v/>
      </c>
    </row>
    <row r="9" spans="5:42" ht="0.75" hidden="1" customHeight="1">
      <c r="E9" s="998"/>
      <c r="F9" s="998"/>
      <c r="G9" s="998"/>
      <c r="H9" s="998"/>
      <c r="I9" s="835"/>
      <c r="J9" s="835"/>
      <c r="K9" s="858"/>
      <c r="P9" s="833"/>
      <c r="Q9" s="833"/>
      <c r="R9" s="277"/>
      <c r="S9" s="247"/>
      <c r="T9" s="266"/>
      <c r="U9" s="266"/>
      <c r="V9" s="281"/>
      <c r="W9" s="281"/>
      <c r="X9" s="281"/>
      <c r="Y9" s="284" t="str">
        <f>Z8&amp;"-"&amp;AB8</f>
        <v>-</v>
      </c>
      <c r="Z9" s="977"/>
      <c r="AA9" s="845"/>
      <c r="AB9" s="977"/>
      <c r="AC9" s="845"/>
      <c r="AD9" s="281"/>
      <c r="AE9" s="281"/>
      <c r="AF9" s="281"/>
      <c r="AG9" s="284" t="str">
        <f>AH8&amp;"-"&amp;AJ8</f>
        <v>-</v>
      </c>
      <c r="AH9" s="977"/>
      <c r="AI9" s="845"/>
      <c r="AJ9" s="977"/>
      <c r="AK9" s="845"/>
      <c r="AL9" s="281"/>
      <c r="AM9" s="995"/>
      <c r="AP9" s="63" t="str">
        <f t="shared" si="0"/>
        <v/>
      </c>
    </row>
    <row r="10" spans="5:42" ht="15" hidden="1" customHeight="1">
      <c r="E10" s="998"/>
      <c r="F10" s="998"/>
      <c r="G10" s="998"/>
      <c r="H10" s="998"/>
      <c r="I10" s="835"/>
      <c r="J10" s="858"/>
      <c r="P10" s="833"/>
      <c r="Q10" s="833"/>
      <c r="R10" s="275"/>
      <c r="S10" s="286"/>
      <c r="T10" s="287" t="s">
        <v>535</v>
      </c>
      <c r="U10" s="93"/>
      <c r="V10" s="93"/>
      <c r="W10" s="93"/>
      <c r="X10" s="93"/>
      <c r="Y10" s="93"/>
      <c r="Z10" s="93"/>
      <c r="AA10" s="93"/>
      <c r="AB10" s="93"/>
      <c r="AC10" s="93"/>
      <c r="AD10" s="93"/>
      <c r="AE10" s="93"/>
      <c r="AF10" s="93"/>
      <c r="AG10" s="93"/>
      <c r="AH10" s="93"/>
      <c r="AI10" s="93"/>
      <c r="AJ10" s="93"/>
      <c r="AK10" s="93"/>
      <c r="AL10" s="288"/>
      <c r="AM10" s="996"/>
      <c r="AP10" s="63" t="str">
        <f t="shared" si="0"/>
        <v>Добавить вид теплоносителя (параметры теплоносителя)</v>
      </c>
    </row>
    <row r="11" spans="5:42" ht="15" hidden="1" customHeight="1">
      <c r="E11" s="998"/>
      <c r="F11" s="998"/>
      <c r="G11" s="998"/>
      <c r="H11" s="998"/>
      <c r="I11" s="858"/>
      <c r="P11" s="833"/>
      <c r="R11" s="275"/>
      <c r="S11" s="286"/>
      <c r="T11" s="289" t="s">
        <v>536</v>
      </c>
      <c r="U11" s="93"/>
      <c r="V11" s="93"/>
      <c r="W11" s="93"/>
      <c r="X11" s="93"/>
      <c r="Y11" s="93"/>
      <c r="Z11" s="93"/>
      <c r="AA11" s="93"/>
      <c r="AB11" s="93"/>
      <c r="AC11" s="290"/>
      <c r="AD11" s="93"/>
      <c r="AE11" s="93"/>
      <c r="AF11" s="93"/>
      <c r="AG11" s="93"/>
      <c r="AH11" s="93"/>
      <c r="AI11" s="93"/>
      <c r="AJ11" s="93"/>
      <c r="AK11" s="290"/>
      <c r="AL11" s="93"/>
      <c r="AM11" s="291"/>
      <c r="AP11" s="63" t="str">
        <f t="shared" si="0"/>
        <v>Добавить группу потребителей</v>
      </c>
    </row>
    <row r="12" spans="5:42" ht="14.25" hidden="1" customHeight="1">
      <c r="E12" s="998"/>
      <c r="F12" s="998"/>
      <c r="G12" s="998"/>
      <c r="H12" s="997"/>
      <c r="R12" s="263"/>
      <c r="S12" s="286"/>
      <c r="T12" s="292" t="s">
        <v>537</v>
      </c>
      <c r="U12" s="93"/>
      <c r="V12" s="93"/>
      <c r="W12" s="93"/>
      <c r="X12" s="93"/>
      <c r="Y12" s="93"/>
      <c r="Z12" s="93"/>
      <c r="AA12" s="93"/>
      <c r="AB12" s="93"/>
      <c r="AC12" s="290"/>
      <c r="AD12" s="93"/>
      <c r="AE12" s="93"/>
      <c r="AF12" s="93"/>
      <c r="AG12" s="93"/>
      <c r="AH12" s="93"/>
      <c r="AI12" s="93"/>
      <c r="AJ12" s="93"/>
      <c r="AK12" s="290"/>
      <c r="AL12" s="93"/>
      <c r="AM12" s="291"/>
      <c r="AP12" s="63" t="str">
        <f t="shared" si="0"/>
        <v>Добавить схему подключения</v>
      </c>
    </row>
    <row r="13" spans="5:42" ht="0.75" hidden="1" customHeight="1">
      <c r="E13" s="998"/>
      <c r="F13" s="998"/>
      <c r="G13" s="997"/>
      <c r="S13" s="293"/>
      <c r="T13" s="294" t="s">
        <v>538</v>
      </c>
      <c r="U13" s="295"/>
      <c r="V13" s="295"/>
      <c r="W13" s="295"/>
      <c r="X13" s="295"/>
      <c r="Y13" s="295"/>
      <c r="Z13" s="295"/>
      <c r="AA13" s="295"/>
      <c r="AB13" s="295"/>
      <c r="AC13" s="295"/>
      <c r="AD13" s="295"/>
      <c r="AE13" s="295"/>
      <c r="AF13" s="295"/>
      <c r="AG13" s="295"/>
      <c r="AH13" s="295"/>
      <c r="AI13" s="295"/>
      <c r="AJ13" s="295"/>
      <c r="AK13" s="295"/>
      <c r="AL13" s="295"/>
      <c r="AM13" s="295"/>
      <c r="AP13" s="63" t="str">
        <f t="shared" si="0"/>
        <v>Добавить источник для дифференциации</v>
      </c>
    </row>
    <row r="14" spans="5:42" ht="0.75" hidden="1" customHeight="1">
      <c r="E14" s="998"/>
      <c r="F14" s="997"/>
      <c r="T14" s="296" t="s">
        <v>539</v>
      </c>
      <c r="AP14" s="63" t="str">
        <f t="shared" si="0"/>
        <v>Добавить централизованную систему для дифференциации</v>
      </c>
    </row>
    <row r="15" spans="5:42" ht="0.75" hidden="1" customHeight="1">
      <c r="E15" s="997"/>
      <c r="T15" s="297" t="s">
        <v>540</v>
      </c>
      <c r="AP15" s="63" t="str">
        <f t="shared" si="0"/>
        <v>Добавить территорию для дифференциации</v>
      </c>
    </row>
    <row r="16" spans="5:42" ht="14.25" hidden="1" customHeight="1"/>
    <row r="17" spans="15:37" ht="14.25" hidden="1" customHeight="1">
      <c r="AD17" s="298"/>
      <c r="AE17" s="298"/>
      <c r="AF17" s="298"/>
      <c r="AG17" s="299"/>
      <c r="AH17" s="970"/>
      <c r="AI17" s="969" t="s">
        <v>46</v>
      </c>
      <c r="AJ17" s="970"/>
      <c r="AK17" s="969" t="s">
        <v>46</v>
      </c>
    </row>
    <row r="18" spans="15:37" ht="14.25" hidden="1" customHeight="1">
      <c r="AD18" s="298"/>
      <c r="AE18" s="298"/>
      <c r="AF18" s="298"/>
      <c r="AG18" s="284" t="str">
        <f>AH17&amp;"-"&amp;AJ17</f>
        <v>-</v>
      </c>
      <c r="AH18" s="969"/>
      <c r="AI18" s="969"/>
      <c r="AJ18" s="969"/>
      <c r="AK18" s="969"/>
    </row>
    <row r="19" spans="15:37" ht="14.25" hidden="1" customHeight="1"/>
    <row r="20" spans="15:37" ht="14.25" hidden="1" customHeight="1">
      <c r="O20" s="323" t="s">
        <v>541</v>
      </c>
      <c r="Z20" s="300"/>
      <c r="AB20" s="300"/>
      <c r="AH20" s="300"/>
      <c r="AJ20" s="300"/>
    </row>
    <row r="21" spans="15:37" ht="14.25" hidden="1" customHeight="1"/>
    <row r="22" spans="15:37" ht="14.25" hidden="1" customHeight="1">
      <c r="O22" s="322" t="s">
        <v>542</v>
      </c>
      <c r="T22" s="21" t="s">
        <v>543</v>
      </c>
      <c r="AA22" s="102" t="s">
        <v>544</v>
      </c>
      <c r="AC22" s="102" t="s">
        <v>545</v>
      </c>
      <c r="AD22" s="21" t="s">
        <v>543</v>
      </c>
      <c r="AI22" s="102" t="s">
        <v>546</v>
      </c>
      <c r="AK22" s="102" t="s">
        <v>545</v>
      </c>
    </row>
    <row r="23" spans="15:37" ht="14.25" hidden="1" customHeight="1"/>
    <row r="24" spans="15:37" ht="14.25" hidden="1" customHeight="1"/>
    <row r="25" spans="15:37" ht="14.25" customHeight="1">
      <c r="Q25" s="301"/>
      <c r="R25" s="301"/>
      <c r="S25" s="302"/>
      <c r="T25" s="22"/>
      <c r="U25" s="22"/>
    </row>
    <row r="26" spans="15:37" ht="14.25" customHeight="1">
      <c r="Q26" s="301"/>
      <c r="R26" s="301"/>
      <c r="S26" s="9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953"/>
      <c r="U26" s="953"/>
      <c r="V26" s="953"/>
      <c r="W26" s="953"/>
      <c r="X26" s="953"/>
      <c r="Y26" s="953"/>
      <c r="Z26" s="953"/>
      <c r="AA26" s="953"/>
      <c r="AB26" s="953"/>
      <c r="AC26" s="953"/>
      <c r="AD26" s="953"/>
      <c r="AE26" s="953"/>
      <c r="AF26" s="953"/>
      <c r="AG26" s="953"/>
      <c r="AH26" s="953"/>
      <c r="AI26" s="953"/>
      <c r="AJ26" s="953"/>
    </row>
    <row r="27" spans="15:37" ht="14.25" customHeight="1">
      <c r="Q27" s="301"/>
      <c r="R27" s="301"/>
      <c r="S27" s="927" t="str">
        <f>IF(org=0,"Не определено",org)</f>
        <v>ООО "Смоленскрегионтеплоэнерго"</v>
      </c>
      <c r="T27" s="927"/>
      <c r="U27" s="927"/>
      <c r="V27" s="927"/>
      <c r="W27" s="927"/>
      <c r="X27" s="927"/>
      <c r="Y27" s="927"/>
      <c r="Z27" s="927"/>
      <c r="AA27" s="927"/>
      <c r="AB27" s="927"/>
      <c r="AC27" s="927"/>
      <c r="AD27" s="927"/>
      <c r="AE27" s="927"/>
      <c r="AF27" s="927"/>
      <c r="AG27" s="927"/>
      <c r="AH27" s="927"/>
      <c r="AI27" s="927"/>
      <c r="AJ27" s="927"/>
    </row>
    <row r="28" spans="15:37" ht="14.25" hidden="1" customHeight="1">
      <c r="Q28" s="301"/>
      <c r="R28" s="301"/>
      <c r="S28" s="302"/>
      <c r="T28" s="22"/>
      <c r="U28" s="22"/>
      <c r="V28" s="303"/>
      <c r="W28" s="303"/>
      <c r="X28" s="303"/>
      <c r="Y28" s="303"/>
      <c r="Z28" s="303"/>
      <c r="AA28" s="303"/>
      <c r="AB28" s="303"/>
      <c r="AC28" s="303"/>
      <c r="AD28" s="303"/>
      <c r="AE28" s="303"/>
      <c r="AF28" s="303"/>
      <c r="AG28" s="303"/>
      <c r="AH28" s="303"/>
      <c r="AI28" s="303"/>
      <c r="AJ28" s="303"/>
      <c r="AK28" s="303"/>
    </row>
    <row r="29" spans="15:37" ht="25.5" hidden="1" customHeight="1">
      <c r="S29" s="963" t="s">
        <v>24</v>
      </c>
      <c r="T29" s="963"/>
      <c r="U29" s="305"/>
      <c r="V29" s="965" t="str">
        <f>IF(TITLE_NAME_OR_PR_CHANGE="",IF(TITLE_NAME_OR_PR="","",TITLE_NAME_OR_PR),TITLE_NAME_OR_PR_CHANGE)</f>
        <v/>
      </c>
      <c r="W29" s="965"/>
      <c r="X29" s="965"/>
      <c r="Y29" s="965"/>
      <c r="Z29" s="965"/>
      <c r="AA29" s="965"/>
      <c r="AB29" s="965"/>
      <c r="AD29" s="965" t="str">
        <f>IF(TITLE_NAME_OR_PR_CHANGE="",IF(TITLE_NAME_OR_PR="","",TITLE_NAME_OR_PR),TITLE_NAME_OR_PR_CHANGE)</f>
        <v/>
      </c>
      <c r="AE29" s="965"/>
      <c r="AF29" s="965"/>
      <c r="AG29" s="965"/>
      <c r="AH29" s="965"/>
      <c r="AI29" s="965"/>
      <c r="AJ29" s="965"/>
    </row>
    <row r="30" spans="15:37" ht="18.75" hidden="1" customHeight="1">
      <c r="S30" s="963" t="s">
        <v>547</v>
      </c>
      <c r="T30" s="963"/>
      <c r="U30" s="305"/>
      <c r="V30" s="964" t="str">
        <f>IF(TITLE_DATE_PR_CHANGE="",IF(TITLE_DATE_PR="","",TITLE_DATE_PR),TITLE_DATE_PR_CHANGE)</f>
        <v/>
      </c>
      <c r="W30" s="964"/>
      <c r="X30" s="964"/>
      <c r="Y30" s="964"/>
      <c r="Z30" s="964"/>
      <c r="AA30" s="964"/>
      <c r="AB30" s="964"/>
      <c r="AD30" s="964" t="str">
        <f>IF(TITLE_DATE_PR_CHANGE="",IF(TITLE_DATE_PR="","",TITLE_DATE_PR),TITLE_DATE_PR_CHANGE)</f>
        <v/>
      </c>
      <c r="AE30" s="964"/>
      <c r="AF30" s="964"/>
      <c r="AG30" s="964"/>
      <c r="AH30" s="964"/>
      <c r="AI30" s="964"/>
      <c r="AJ30" s="964"/>
    </row>
    <row r="31" spans="15:37" ht="18.75" hidden="1" customHeight="1">
      <c r="S31" s="963" t="s">
        <v>548</v>
      </c>
      <c r="T31" s="963"/>
      <c r="U31" s="305"/>
      <c r="V31" s="965" t="str">
        <f>IF(TITLE_NUMBER_PR_CHANGE="",IF(TITLE_NUMBER_PR="","",TITLE_NUMBER_PR),TITLE_NUMBER_PR_CHANGE)</f>
        <v/>
      </c>
      <c r="W31" s="965"/>
      <c r="X31" s="965"/>
      <c r="Y31" s="965"/>
      <c r="Z31" s="965"/>
      <c r="AA31" s="965"/>
      <c r="AB31" s="965"/>
      <c r="AD31" s="965" t="str">
        <f>IF(TITLE_NUMBER_PR_CHANGE="",IF(TITLE_NUMBER_PR="","",TITLE_NUMBER_PR),TITLE_NUMBER_PR_CHANGE)</f>
        <v/>
      </c>
      <c r="AE31" s="965"/>
      <c r="AF31" s="965"/>
      <c r="AG31" s="965"/>
      <c r="AH31" s="965"/>
      <c r="AI31" s="965"/>
      <c r="AJ31" s="965"/>
    </row>
    <row r="32" spans="15:37" ht="18.75" hidden="1" customHeight="1">
      <c r="S32" s="963" t="s">
        <v>25</v>
      </c>
      <c r="T32" s="963"/>
      <c r="U32" s="305"/>
      <c r="V32" s="965" t="str">
        <f>IF(TITLE_IST_PUB_CHANGE="",IF(TITLE_IST_PUB="","",TITLE_IST_PUB),TITLE_IST_PUB_CHANGE)</f>
        <v/>
      </c>
      <c r="W32" s="965"/>
      <c r="X32" s="965"/>
      <c r="Y32" s="965"/>
      <c r="Z32" s="965"/>
      <c r="AA32" s="965"/>
      <c r="AB32" s="965"/>
      <c r="AD32" s="965" t="str">
        <f>IF(TITLE_IST_PUB_CHANGE="",IF(TITLE_IST_PUB="","",TITLE_IST_PUB),TITLE_IST_PUB_CHANGE)</f>
        <v/>
      </c>
      <c r="AE32" s="965"/>
      <c r="AF32" s="965"/>
      <c r="AG32" s="965"/>
      <c r="AH32" s="965"/>
      <c r="AI32" s="965"/>
      <c r="AJ32" s="965"/>
    </row>
    <row r="33" spans="1:42" ht="14.25" hidden="1" customHeight="1">
      <c r="Q33" s="301"/>
      <c r="R33" s="301"/>
      <c r="S33" s="302"/>
      <c r="T33" s="22"/>
      <c r="U33" s="22"/>
      <c r="V33" s="303"/>
      <c r="W33" s="303"/>
      <c r="X33" s="303"/>
      <c r="Y33" s="303"/>
      <c r="Z33" s="303"/>
      <c r="AA33" s="303"/>
      <c r="AB33" s="303"/>
      <c r="AC33" s="303"/>
      <c r="AD33" s="303"/>
      <c r="AE33" s="303"/>
      <c r="AF33" s="303"/>
      <c r="AG33" s="303"/>
      <c r="AH33" s="303"/>
      <c r="AI33" s="303"/>
      <c r="AJ33" s="303"/>
      <c r="AK33" s="303"/>
    </row>
    <row r="34" spans="1:42" ht="18.75" hidden="1" customHeight="1">
      <c r="S34" s="963" t="s">
        <v>549</v>
      </c>
      <c r="T34" s="963"/>
      <c r="U34" s="305"/>
      <c r="V34" s="964" t="str">
        <f>IF(TITLE_DATE_PR_CHANGE="",IF(TITLE_DATE_PR="","",TITLE_DATE_PR),TITLE_DATE_PR_CHANGE)</f>
        <v/>
      </c>
      <c r="W34" s="964"/>
      <c r="X34" s="964"/>
      <c r="Y34" s="964"/>
      <c r="Z34" s="964"/>
      <c r="AA34" s="964"/>
      <c r="AB34" s="964"/>
      <c r="AD34" s="964" t="str">
        <f>IF(TITLE_DATE_PR_CHANGE="",IF(TITLE_DATE_PR="","",TITLE_DATE_PR),TITLE_DATE_PR_CHANGE)</f>
        <v/>
      </c>
      <c r="AE34" s="964"/>
      <c r="AF34" s="964"/>
      <c r="AG34" s="964"/>
      <c r="AH34" s="964"/>
      <c r="AI34" s="964"/>
      <c r="AJ34" s="964"/>
    </row>
    <row r="35" spans="1:42" ht="18.75" hidden="1" customHeight="1">
      <c r="S35" s="963" t="s">
        <v>550</v>
      </c>
      <c r="T35" s="963"/>
      <c r="U35" s="305"/>
      <c r="V35" s="965" t="str">
        <f>IF(TITLE_NUMBER_PR_CHANGE="",IF(TITLE_NUMBER_PR="","",TITLE_NUMBER_PR),TITLE_NUMBER_PR_CHANGE)</f>
        <v/>
      </c>
      <c r="W35" s="965"/>
      <c r="X35" s="965"/>
      <c r="Y35" s="965"/>
      <c r="Z35" s="965"/>
      <c r="AA35" s="965"/>
      <c r="AB35" s="965"/>
      <c r="AD35" s="965" t="str">
        <f>IF(TITLE_NUMBER_PR_CHANGE="",IF(TITLE_NUMBER_PR="","",TITLE_NUMBER_PR),TITLE_NUMBER_PR_CHANGE)</f>
        <v/>
      </c>
      <c r="AE35" s="965"/>
      <c r="AF35" s="965"/>
      <c r="AG35" s="965"/>
      <c r="AH35" s="965"/>
      <c r="AI35" s="965"/>
      <c r="AJ35" s="965"/>
    </row>
    <row r="36" spans="1:42" ht="14.25" hidden="1" customHeight="1">
      <c r="AC36" s="242" t="s">
        <v>551</v>
      </c>
      <c r="AK36" s="242" t="s">
        <v>551</v>
      </c>
    </row>
    <row r="37" spans="1:42" ht="14.25" customHeight="1">
      <c r="Q37" s="301"/>
      <c r="R37" s="301"/>
      <c r="S37" s="302"/>
      <c r="T37" s="22"/>
      <c r="U37" s="307"/>
      <c r="V37" s="983"/>
      <c r="W37" s="983"/>
      <c r="X37" s="983"/>
      <c r="Y37" s="983"/>
      <c r="Z37" s="983"/>
      <c r="AA37" s="983"/>
      <c r="AB37" s="983"/>
      <c r="AC37" s="983"/>
      <c r="AD37" s="983"/>
      <c r="AE37" s="983"/>
      <c r="AF37" s="983"/>
      <c r="AG37" s="983"/>
      <c r="AH37" s="983"/>
      <c r="AI37" s="983"/>
      <c r="AJ37" s="983"/>
      <c r="AK37" s="983"/>
    </row>
    <row r="38" spans="1:42" ht="14.25" customHeight="1">
      <c r="Q38" s="301"/>
      <c r="R38" s="301"/>
      <c r="S38" s="858" t="s">
        <v>424</v>
      </c>
      <c r="T38" s="858"/>
      <c r="U38" s="858"/>
      <c r="V38" s="858"/>
      <c r="W38" s="858"/>
      <c r="X38" s="858"/>
      <c r="Y38" s="858"/>
      <c r="Z38" s="858"/>
      <c r="AA38" s="858"/>
      <c r="AB38" s="858"/>
      <c r="AC38" s="858"/>
      <c r="AD38" s="858"/>
      <c r="AE38" s="858"/>
      <c r="AF38" s="858"/>
      <c r="AG38" s="858"/>
      <c r="AH38" s="858"/>
      <c r="AI38" s="858"/>
      <c r="AJ38" s="858"/>
      <c r="AK38" s="858"/>
      <c r="AL38" s="858"/>
      <c r="AM38" s="858" t="s">
        <v>425</v>
      </c>
    </row>
    <row r="39" spans="1:42" ht="14.25" customHeight="1">
      <c r="Q39" s="301"/>
      <c r="R39" s="301"/>
      <c r="S39" s="984" t="s">
        <v>71</v>
      </c>
      <c r="T39" s="934" t="s">
        <v>552</v>
      </c>
      <c r="U39" s="309"/>
      <c r="V39" s="985" t="s">
        <v>553</v>
      </c>
      <c r="W39" s="986"/>
      <c r="X39" s="986"/>
      <c r="Y39" s="986"/>
      <c r="Z39" s="986"/>
      <c r="AA39" s="986"/>
      <c r="AB39" s="987"/>
      <c r="AC39" s="988" t="s">
        <v>554</v>
      </c>
      <c r="AD39" s="985" t="s">
        <v>553</v>
      </c>
      <c r="AE39" s="986"/>
      <c r="AF39" s="986"/>
      <c r="AG39" s="986"/>
      <c r="AH39" s="986"/>
      <c r="AI39" s="986"/>
      <c r="AJ39" s="987"/>
      <c r="AK39" s="988" t="s">
        <v>555</v>
      </c>
      <c r="AL39" s="991" t="s">
        <v>556</v>
      </c>
      <c r="AM39" s="858"/>
    </row>
    <row r="40" spans="1:42" ht="33.75" customHeight="1">
      <c r="Q40" s="301"/>
      <c r="R40" s="301"/>
      <c r="S40" s="984"/>
      <c r="T40" s="934"/>
      <c r="U40" s="310"/>
      <c r="V40" s="907" t="s">
        <v>557</v>
      </c>
      <c r="W40" s="980" t="s">
        <v>558</v>
      </c>
      <c r="X40" s="835" t="s">
        <v>559</v>
      </c>
      <c r="Y40" s="834"/>
      <c r="Z40" s="835" t="s">
        <v>573</v>
      </c>
      <c r="AA40" s="841"/>
      <c r="AB40" s="834"/>
      <c r="AC40" s="989"/>
      <c r="AD40" s="907" t="s">
        <v>557</v>
      </c>
      <c r="AE40" s="980" t="s">
        <v>558</v>
      </c>
      <c r="AF40" s="835" t="s">
        <v>559</v>
      </c>
      <c r="AG40" s="834"/>
      <c r="AH40" s="835" t="s">
        <v>560</v>
      </c>
      <c r="AI40" s="841"/>
      <c r="AJ40" s="834"/>
      <c r="AK40" s="989"/>
      <c r="AL40" s="992"/>
      <c r="AM40" s="858"/>
    </row>
    <row r="41" spans="1:42" ht="33.75" customHeight="1">
      <c r="B41" s="101" t="s">
        <v>267</v>
      </c>
      <c r="C41" s="101" t="s">
        <v>268</v>
      </c>
      <c r="D41" s="101" t="s">
        <v>269</v>
      </c>
      <c r="E41" s="322" t="s">
        <v>561</v>
      </c>
      <c r="F41" s="322" t="s">
        <v>562</v>
      </c>
      <c r="G41" s="322" t="s">
        <v>563</v>
      </c>
      <c r="H41" s="322" t="s">
        <v>564</v>
      </c>
      <c r="I41" s="322" t="s">
        <v>565</v>
      </c>
      <c r="J41" s="322" t="s">
        <v>566</v>
      </c>
      <c r="K41" s="322" t="s">
        <v>567</v>
      </c>
      <c r="L41" s="322" t="s">
        <v>542</v>
      </c>
      <c r="Q41" s="301"/>
      <c r="R41" s="301"/>
      <c r="S41" s="984"/>
      <c r="T41" s="934"/>
      <c r="U41" s="311"/>
      <c r="V41" s="958"/>
      <c r="W41" s="981"/>
      <c r="X41" s="114" t="s">
        <v>568</v>
      </c>
      <c r="Y41" s="114" t="s">
        <v>569</v>
      </c>
      <c r="Z41" s="114" t="s">
        <v>570</v>
      </c>
      <c r="AA41" s="939" t="s">
        <v>571</v>
      </c>
      <c r="AB41" s="952"/>
      <c r="AC41" s="990"/>
      <c r="AD41" s="958"/>
      <c r="AE41" s="981"/>
      <c r="AF41" s="114" t="s">
        <v>568</v>
      </c>
      <c r="AG41" s="114" t="s">
        <v>569</v>
      </c>
      <c r="AH41" s="114" t="s">
        <v>570</v>
      </c>
      <c r="AI41" s="939" t="s">
        <v>571</v>
      </c>
      <c r="AJ41" s="952"/>
      <c r="AK41" s="990"/>
      <c r="AL41" s="993"/>
      <c r="AM41" s="858"/>
    </row>
    <row r="42" spans="1:42" ht="11.25" hidden="1" customHeight="1">
      <c r="Q42" s="313"/>
      <c r="R42" s="314">
        <v>1</v>
      </c>
      <c r="S42" s="315" t="s">
        <v>204</v>
      </c>
      <c r="T42" s="316" t="s">
        <v>87</v>
      </c>
      <c r="U42" s="317" t="str">
        <f ca="1">OFFSET(U42,0,-1)</f>
        <v>2</v>
      </c>
      <c r="V42" s="318">
        <f ca="1">OFFSET(V42,0,-1)+1</f>
        <v>3</v>
      </c>
      <c r="W42" s="318"/>
      <c r="X42" s="318">
        <f ca="1">OFFSET(X42,0,-1)+1</f>
        <v>1</v>
      </c>
      <c r="Y42" s="318">
        <f ca="1">OFFSET(Y42,0,-1)+1</f>
        <v>2</v>
      </c>
      <c r="Z42" s="318">
        <f ca="1">OFFSET(Z42,0,-1)+1</f>
        <v>3</v>
      </c>
      <c r="AA42" s="982">
        <f ca="1">OFFSET(AA42,0,-1)+1</f>
        <v>4</v>
      </c>
      <c r="AB42" s="982"/>
      <c r="AC42" s="318">
        <f ca="1">OFFSET(AC42,0,-2)+1</f>
        <v>5</v>
      </c>
      <c r="AD42" s="318">
        <f ca="1">OFFSET(AD42,0,-1)+1</f>
        <v>6</v>
      </c>
      <c r="AE42" s="318"/>
      <c r="AF42" s="318">
        <f ca="1">OFFSET(AF42,0,-1)+1</f>
        <v>1</v>
      </c>
      <c r="AG42" s="318">
        <f ca="1">OFFSET(AG42,0,-1)+1</f>
        <v>2</v>
      </c>
      <c r="AH42" s="318">
        <f ca="1">OFFSET(AH42,0,-1)+1</f>
        <v>3</v>
      </c>
      <c r="AI42" s="982">
        <f ca="1">OFFSET(AI42,0,-1)+1</f>
        <v>4</v>
      </c>
      <c r="AJ42" s="982"/>
      <c r="AK42" s="318">
        <f ca="1">OFFSET(AK42,0,-2)+1</f>
        <v>5</v>
      </c>
      <c r="AL42" s="317">
        <f ca="1">OFFSET(AL42,0,-1)</f>
        <v>5</v>
      </c>
      <c r="AM42" s="318">
        <f ca="1">OFFSET(AM42,0,-1)+1</f>
        <v>6</v>
      </c>
    </row>
    <row r="43" spans="1:42" ht="21" customHeight="1">
      <c r="A43" s="124" t="s">
        <v>336</v>
      </c>
      <c r="E43" s="997">
        <v>1</v>
      </c>
      <c r="R43" s="263"/>
      <c r="S43" s="264">
        <f>INDEX(PT_DIFFERENTIATION_NUM_NTAR,MATCH(A43,PT_DIFFERENTIATION_NTAR_ID,0))</f>
        <v>0</v>
      </c>
      <c r="T43" s="265" t="s">
        <v>255</v>
      </c>
      <c r="U43" s="266"/>
      <c r="V43" s="966"/>
      <c r="W43" s="967"/>
      <c r="X43" s="967"/>
      <c r="Y43" s="967"/>
      <c r="Z43" s="967"/>
      <c r="AA43" s="967"/>
      <c r="AB43" s="967"/>
      <c r="AC43" s="968"/>
      <c r="AD43" s="966" t="str">
        <f>INDEX(PT_DIFFERENTIATION_NTAR,MATCH(A43,PT_DIFFERENTIATION_NTAR_ID,0))</f>
        <v/>
      </c>
      <c r="AE43" s="967"/>
      <c r="AF43" s="967"/>
      <c r="AG43" s="967"/>
      <c r="AH43" s="967"/>
      <c r="AI43" s="967"/>
      <c r="AJ43" s="967"/>
      <c r="AK43" s="967"/>
      <c r="AL43" s="968"/>
      <c r="AM43" s="2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63" t="str">
        <f t="shared" ref="AP43:AP57" si="1">IF(T43="","",T43)</f>
        <v>Наименование тарифа</v>
      </c>
    </row>
    <row r="44" spans="1:42" ht="21" customHeight="1">
      <c r="A44" s="124" t="s">
        <v>336</v>
      </c>
      <c r="B44" s="124" t="s">
        <v>337</v>
      </c>
      <c r="E44" s="998"/>
      <c r="F44" s="997">
        <v>1</v>
      </c>
      <c r="Q44" s="269"/>
      <c r="R44" s="270"/>
      <c r="S44" s="264" t="str">
        <f>INDEX(PT_DIFFERENTIATION_NUM_TER,MATCH(B44,PT_DIFFERENTIATION_TER_ID,0))</f>
        <v>.</v>
      </c>
      <c r="T44" s="271" t="s">
        <v>521</v>
      </c>
      <c r="U44" s="266"/>
      <c r="V44" s="966"/>
      <c r="W44" s="967"/>
      <c r="X44" s="967"/>
      <c r="Y44" s="967"/>
      <c r="Z44" s="967"/>
      <c r="AA44" s="967"/>
      <c r="AB44" s="967"/>
      <c r="AC44" s="968"/>
      <c r="AD44" s="966" t="str">
        <f>INDEX(PT_DIFFERENTIATION_TER,MATCH(B44,PT_DIFFERENTIATION_TER_ID,0))</f>
        <v/>
      </c>
      <c r="AE44" s="967"/>
      <c r="AF44" s="967"/>
      <c r="AG44" s="967"/>
      <c r="AH44" s="967"/>
      <c r="AI44" s="967"/>
      <c r="AJ44" s="967"/>
      <c r="AK44" s="967"/>
      <c r="AL44" s="968"/>
      <c r="AM44" s="268" t="s">
        <v>522</v>
      </c>
      <c r="AP44" s="63" t="str">
        <f t="shared" si="1"/>
        <v>Территория действия тарифа</v>
      </c>
    </row>
    <row r="45" spans="1:42" ht="23.25" customHeight="1">
      <c r="A45" s="124" t="s">
        <v>336</v>
      </c>
      <c r="B45" s="124" t="s">
        <v>337</v>
      </c>
      <c r="C45" s="124" t="s">
        <v>338</v>
      </c>
      <c r="E45" s="998"/>
      <c r="F45" s="998"/>
      <c r="G45" s="997">
        <v>1</v>
      </c>
      <c r="Q45" s="269"/>
      <c r="R45" s="270"/>
      <c r="S45" s="264" t="str">
        <f>INDEX(PT_DIFFERENTIATION_NUM_CS,MATCH(C45,PT_DIFFERENTIATION_CS_ID,0))</f>
        <v>..</v>
      </c>
      <c r="T45" s="272" t="s">
        <v>523</v>
      </c>
      <c r="U45" s="266"/>
      <c r="V45" s="966"/>
      <c r="W45" s="967"/>
      <c r="X45" s="967"/>
      <c r="Y45" s="967"/>
      <c r="Z45" s="967"/>
      <c r="AA45" s="967"/>
      <c r="AB45" s="967"/>
      <c r="AC45" s="968"/>
      <c r="AD45" s="966" t="str">
        <f>INDEX(PT_DIFFERENTIATION_CS,MATCH(C45,PT_DIFFERENTIATION_CS_ID,0))</f>
        <v/>
      </c>
      <c r="AE45" s="967"/>
      <c r="AF45" s="967"/>
      <c r="AG45" s="967"/>
      <c r="AH45" s="967"/>
      <c r="AI45" s="967"/>
      <c r="AJ45" s="967"/>
      <c r="AK45" s="967"/>
      <c r="AL45" s="968"/>
      <c r="AM45" s="268" t="s">
        <v>524</v>
      </c>
      <c r="AP45" s="63" t="str">
        <f t="shared" si="1"/>
        <v xml:space="preserve">Наименование системы теплоснабжения </v>
      </c>
    </row>
    <row r="46" spans="1:42" ht="21" customHeight="1">
      <c r="A46" s="124" t="s">
        <v>336</v>
      </c>
      <c r="B46" s="124" t="s">
        <v>337</v>
      </c>
      <c r="C46" s="124" t="s">
        <v>338</v>
      </c>
      <c r="D46" s="124" t="s">
        <v>339</v>
      </c>
      <c r="E46" s="998"/>
      <c r="F46" s="998"/>
      <c r="G46" s="998"/>
      <c r="H46" s="997">
        <v>1</v>
      </c>
      <c r="Q46" s="269"/>
      <c r="R46" s="270"/>
      <c r="S46" s="264" t="str">
        <f>INDEX(PT_DIFFERENTIATION_NUM_IST_TE,MATCH(D46,PT_DIFFERENTIATION_IST_TE_ID,0))</f>
        <v>...</v>
      </c>
      <c r="T46" s="273" t="s">
        <v>525</v>
      </c>
      <c r="U46" s="266"/>
      <c r="V46" s="966"/>
      <c r="W46" s="967"/>
      <c r="X46" s="967"/>
      <c r="Y46" s="967"/>
      <c r="Z46" s="967"/>
      <c r="AA46" s="967"/>
      <c r="AB46" s="967"/>
      <c r="AC46" s="968"/>
      <c r="AD46" s="966" t="str">
        <f>INDEX(PT_DIFFERENTIATION_IST_TE,MATCH(D46,PT_DIFFERENTIATION_IST_TE_ID,0))</f>
        <v/>
      </c>
      <c r="AE46" s="967"/>
      <c r="AF46" s="967"/>
      <c r="AG46" s="967"/>
      <c r="AH46" s="967"/>
      <c r="AI46" s="967"/>
      <c r="AJ46" s="967"/>
      <c r="AK46" s="967"/>
      <c r="AL46" s="968"/>
      <c r="AM46" s="268" t="s">
        <v>526</v>
      </c>
      <c r="AP46" s="63" t="str">
        <f t="shared" si="1"/>
        <v xml:space="preserve">Источник тепловой энергии  </v>
      </c>
    </row>
    <row r="47" spans="1:42" ht="47.25" customHeight="1">
      <c r="A47" s="124" t="s">
        <v>336</v>
      </c>
      <c r="B47" s="124" t="s">
        <v>337</v>
      </c>
      <c r="C47" s="124" t="s">
        <v>338</v>
      </c>
      <c r="D47" s="124" t="s">
        <v>339</v>
      </c>
      <c r="E47" s="998"/>
      <c r="F47" s="998"/>
      <c r="G47" s="998"/>
      <c r="H47" s="998"/>
      <c r="I47" s="858" t="str">
        <f>S46&amp;".1"</f>
        <v>....1</v>
      </c>
      <c r="L47" s="322" t="s">
        <v>527</v>
      </c>
      <c r="P47" s="975">
        <v>1</v>
      </c>
      <c r="R47" s="275"/>
      <c r="S47" s="264" t="str">
        <f>$I47</f>
        <v>....1</v>
      </c>
      <c r="T47" s="276" t="s">
        <v>528</v>
      </c>
      <c r="U47" s="266"/>
      <c r="V47" s="960"/>
      <c r="W47" s="961"/>
      <c r="X47" s="961"/>
      <c r="Y47" s="961"/>
      <c r="Z47" s="961"/>
      <c r="AA47" s="961"/>
      <c r="AB47" s="961"/>
      <c r="AC47" s="962"/>
      <c r="AD47" s="960"/>
      <c r="AE47" s="961"/>
      <c r="AF47" s="961"/>
      <c r="AG47" s="961"/>
      <c r="AH47" s="961"/>
      <c r="AI47" s="961"/>
      <c r="AJ47" s="961"/>
      <c r="AK47" s="961"/>
      <c r="AL47" s="962"/>
      <c r="AM47" s="268" t="s">
        <v>529</v>
      </c>
      <c r="AP47" s="63" t="str">
        <f t="shared" si="1"/>
        <v>Схема подключения теплопотребляющей установки к коллектору источника тепловой энергии</v>
      </c>
    </row>
    <row r="48" spans="1:42" ht="21" customHeight="1">
      <c r="A48" s="124" t="s">
        <v>336</v>
      </c>
      <c r="B48" s="124" t="s">
        <v>337</v>
      </c>
      <c r="C48" s="124" t="s">
        <v>338</v>
      </c>
      <c r="D48" s="124" t="s">
        <v>339</v>
      </c>
      <c r="E48" s="998"/>
      <c r="F48" s="998"/>
      <c r="G48" s="998"/>
      <c r="H48" s="998"/>
      <c r="I48" s="835"/>
      <c r="J48" s="858" t="str">
        <f>I47&amp;".1"</f>
        <v>....1.1</v>
      </c>
      <c r="L48" s="322" t="s">
        <v>530</v>
      </c>
      <c r="P48" s="833"/>
      <c r="Q48" s="975">
        <v>1</v>
      </c>
      <c r="R48" s="277"/>
      <c r="S48" s="264" t="str">
        <f>$J48</f>
        <v>....1.1</v>
      </c>
      <c r="T48" s="278" t="s">
        <v>531</v>
      </c>
      <c r="U48" s="266"/>
      <c r="V48" s="960"/>
      <c r="W48" s="961"/>
      <c r="X48" s="961"/>
      <c r="Y48" s="961"/>
      <c r="Z48" s="961"/>
      <c r="AA48" s="961"/>
      <c r="AB48" s="961"/>
      <c r="AC48" s="962"/>
      <c r="AD48" s="960"/>
      <c r="AE48" s="961"/>
      <c r="AF48" s="961"/>
      <c r="AG48" s="961"/>
      <c r="AH48" s="961"/>
      <c r="AI48" s="961"/>
      <c r="AJ48" s="961"/>
      <c r="AK48" s="961"/>
      <c r="AL48" s="962"/>
      <c r="AM48" s="268" t="s">
        <v>532</v>
      </c>
      <c r="AP48" s="63" t="str">
        <f t="shared" si="1"/>
        <v>Группа потребителей</v>
      </c>
    </row>
    <row r="49" spans="1:42" ht="21" customHeight="1">
      <c r="A49" s="124" t="s">
        <v>336</v>
      </c>
      <c r="B49" s="124" t="s">
        <v>337</v>
      </c>
      <c r="C49" s="124" t="s">
        <v>338</v>
      </c>
      <c r="D49" s="124" t="s">
        <v>339</v>
      </c>
      <c r="E49" s="998"/>
      <c r="F49" s="998"/>
      <c r="G49" s="998"/>
      <c r="H49" s="998"/>
      <c r="I49" s="835"/>
      <c r="J49" s="835"/>
      <c r="K49" s="858" t="str">
        <f>J48&amp;".1"</f>
        <v>....1.1.1</v>
      </c>
      <c r="L49" s="322" t="s">
        <v>533</v>
      </c>
      <c r="P49" s="833"/>
      <c r="Q49" s="833"/>
      <c r="R49" s="277">
        <v>1</v>
      </c>
      <c r="S49" s="264" t="str">
        <f>$K49</f>
        <v>....1.1.1</v>
      </c>
      <c r="T49" s="279"/>
      <c r="U49" s="266"/>
      <c r="V49" s="280"/>
      <c r="W49" s="281"/>
      <c r="X49" s="280"/>
      <c r="Y49" s="282"/>
      <c r="Z49" s="976"/>
      <c r="AA49" s="845" t="s">
        <v>46</v>
      </c>
      <c r="AB49" s="976"/>
      <c r="AC49" s="845" t="s">
        <v>46</v>
      </c>
      <c r="AD49" s="280"/>
      <c r="AE49" s="281"/>
      <c r="AF49" s="280"/>
      <c r="AG49" s="282"/>
      <c r="AH49" s="976"/>
      <c r="AI49" s="845" t="s">
        <v>46</v>
      </c>
      <c r="AJ49" s="978"/>
      <c r="AK49" s="845" t="s">
        <v>46</v>
      </c>
      <c r="AL49" s="320"/>
      <c r="AM49" s="994" t="s">
        <v>534</v>
      </c>
      <c r="AN49" s="242" t="e">
        <f ca="1">STRCHECKDATE(V50:AL50)</f>
        <v>#NAME?</v>
      </c>
      <c r="AP49" s="63" t="str">
        <f t="shared" si="1"/>
        <v/>
      </c>
    </row>
    <row r="50" spans="1:42" ht="0.75" customHeight="1">
      <c r="A50" s="124" t="s">
        <v>336</v>
      </c>
      <c r="B50" s="124" t="s">
        <v>337</v>
      </c>
      <c r="C50" s="124" t="s">
        <v>338</v>
      </c>
      <c r="D50" s="124" t="s">
        <v>339</v>
      </c>
      <c r="E50" s="998"/>
      <c r="F50" s="998"/>
      <c r="G50" s="998"/>
      <c r="H50" s="998"/>
      <c r="I50" s="835"/>
      <c r="J50" s="835"/>
      <c r="K50" s="858"/>
      <c r="P50" s="833"/>
      <c r="Q50" s="833"/>
      <c r="R50" s="277"/>
      <c r="S50" s="247"/>
      <c r="T50" s="266"/>
      <c r="U50" s="266"/>
      <c r="V50" s="281"/>
      <c r="W50" s="281"/>
      <c r="X50" s="281"/>
      <c r="Y50" s="284" t="str">
        <f>Z49&amp;"-"&amp;AB49</f>
        <v>-</v>
      </c>
      <c r="Z50" s="977"/>
      <c r="AA50" s="845"/>
      <c r="AB50" s="977"/>
      <c r="AC50" s="845"/>
      <c r="AD50" s="281"/>
      <c r="AE50" s="281"/>
      <c r="AF50" s="281"/>
      <c r="AG50" s="284" t="str">
        <f>AH49&amp;"-"&amp;AJ49</f>
        <v>-</v>
      </c>
      <c r="AH50" s="977"/>
      <c r="AI50" s="845"/>
      <c r="AJ50" s="979"/>
      <c r="AK50" s="845"/>
      <c r="AL50" s="321"/>
      <c r="AM50" s="995"/>
      <c r="AP50" s="63" t="str">
        <f t="shared" si="1"/>
        <v/>
      </c>
    </row>
    <row r="51" spans="1:42" ht="11.25" customHeight="1">
      <c r="A51" s="124" t="s">
        <v>336</v>
      </c>
      <c r="B51" s="124" t="s">
        <v>337</v>
      </c>
      <c r="C51" s="124" t="s">
        <v>338</v>
      </c>
      <c r="D51" s="124" t="s">
        <v>339</v>
      </c>
      <c r="E51" s="998"/>
      <c r="F51" s="998"/>
      <c r="G51" s="998"/>
      <c r="H51" s="998"/>
      <c r="I51" s="835"/>
      <c r="J51" s="858"/>
      <c r="P51" s="833"/>
      <c r="Q51" s="833"/>
      <c r="R51" s="275"/>
      <c r="S51" s="286"/>
      <c r="T51" s="287" t="s">
        <v>535</v>
      </c>
      <c r="U51" s="93"/>
      <c r="V51" s="93"/>
      <c r="W51" s="93"/>
      <c r="X51" s="93"/>
      <c r="Y51" s="93"/>
      <c r="Z51" s="93"/>
      <c r="AA51" s="93"/>
      <c r="AB51" s="93"/>
      <c r="AC51" s="93"/>
      <c r="AD51" s="93"/>
      <c r="AE51" s="93"/>
      <c r="AF51" s="93"/>
      <c r="AG51" s="93"/>
      <c r="AH51" s="93"/>
      <c r="AI51" s="93"/>
      <c r="AJ51" s="93"/>
      <c r="AK51" s="93"/>
      <c r="AL51" s="288"/>
      <c r="AM51" s="996"/>
      <c r="AP51" s="63" t="str">
        <f t="shared" si="1"/>
        <v>Добавить вид теплоносителя (параметры теплоносителя)</v>
      </c>
    </row>
    <row r="52" spans="1:42" ht="11.25" customHeight="1">
      <c r="A52" s="124" t="s">
        <v>336</v>
      </c>
      <c r="B52" s="124" t="s">
        <v>337</v>
      </c>
      <c r="C52" s="124" t="s">
        <v>338</v>
      </c>
      <c r="D52" s="124" t="s">
        <v>339</v>
      </c>
      <c r="E52" s="998"/>
      <c r="F52" s="998"/>
      <c r="G52" s="998"/>
      <c r="H52" s="998"/>
      <c r="I52" s="858"/>
      <c r="P52" s="833"/>
      <c r="R52" s="275"/>
      <c r="S52" s="286"/>
      <c r="T52" s="289" t="s">
        <v>536</v>
      </c>
      <c r="U52" s="93"/>
      <c r="V52" s="93"/>
      <c r="W52" s="93"/>
      <c r="X52" s="93"/>
      <c r="Y52" s="93"/>
      <c r="Z52" s="93"/>
      <c r="AA52" s="93"/>
      <c r="AB52" s="93"/>
      <c r="AC52" s="290"/>
      <c r="AD52" s="93"/>
      <c r="AE52" s="93"/>
      <c r="AF52" s="93"/>
      <c r="AG52" s="93"/>
      <c r="AH52" s="93"/>
      <c r="AI52" s="93"/>
      <c r="AJ52" s="93"/>
      <c r="AK52" s="290"/>
      <c r="AL52" s="93"/>
      <c r="AM52" s="291"/>
      <c r="AP52" s="63" t="str">
        <f t="shared" si="1"/>
        <v>Добавить группу потребителей</v>
      </c>
    </row>
    <row r="53" spans="1:42" ht="14.25" customHeight="1">
      <c r="A53" s="124" t="s">
        <v>336</v>
      </c>
      <c r="B53" s="124" t="s">
        <v>337</v>
      </c>
      <c r="C53" s="124" t="s">
        <v>338</v>
      </c>
      <c r="D53" s="124" t="s">
        <v>339</v>
      </c>
      <c r="E53" s="998"/>
      <c r="F53" s="998"/>
      <c r="G53" s="998"/>
      <c r="H53" s="997"/>
      <c r="R53" s="263"/>
      <c r="S53" s="286"/>
      <c r="T53" s="292" t="s">
        <v>537</v>
      </c>
      <c r="U53" s="93"/>
      <c r="V53" s="93"/>
      <c r="W53" s="93"/>
      <c r="X53" s="93"/>
      <c r="Y53" s="93"/>
      <c r="Z53" s="93"/>
      <c r="AA53" s="93"/>
      <c r="AB53" s="93"/>
      <c r="AC53" s="290"/>
      <c r="AD53" s="93"/>
      <c r="AE53" s="93"/>
      <c r="AF53" s="93"/>
      <c r="AG53" s="93"/>
      <c r="AH53" s="93"/>
      <c r="AI53" s="93"/>
      <c r="AJ53" s="93"/>
      <c r="AK53" s="290"/>
      <c r="AL53" s="93"/>
      <c r="AM53" s="291"/>
      <c r="AP53" s="63" t="str">
        <f t="shared" si="1"/>
        <v>Добавить схему подключения</v>
      </c>
    </row>
    <row r="54" spans="1:42" ht="5.25" customHeight="1">
      <c r="A54" s="324" t="s">
        <v>336</v>
      </c>
      <c r="B54" s="324" t="s">
        <v>337</v>
      </c>
      <c r="C54" s="324" t="s">
        <v>338</v>
      </c>
      <c r="E54" s="998"/>
      <c r="F54" s="998"/>
      <c r="G54" s="997"/>
      <c r="T54" s="297" t="s">
        <v>538</v>
      </c>
      <c r="AP54" s="63" t="str">
        <f t="shared" si="1"/>
        <v>Добавить источник для дифференциации</v>
      </c>
    </row>
    <row r="55" spans="1:42" ht="5.25" customHeight="1">
      <c r="A55" s="324" t="s">
        <v>336</v>
      </c>
      <c r="B55" s="324" t="s">
        <v>337</v>
      </c>
      <c r="E55" s="998"/>
      <c r="F55" s="997"/>
      <c r="T55" s="297" t="s">
        <v>539</v>
      </c>
      <c r="AP55" s="63" t="str">
        <f t="shared" si="1"/>
        <v>Добавить централизованную систему для дифференциации</v>
      </c>
    </row>
    <row r="56" spans="1:42" ht="5.25" customHeight="1">
      <c r="A56" s="324" t="s">
        <v>336</v>
      </c>
      <c r="E56" s="997"/>
      <c r="T56" s="297" t="s">
        <v>540</v>
      </c>
      <c r="AP56" s="63" t="str">
        <f t="shared" si="1"/>
        <v>Добавить территорию для дифференциации</v>
      </c>
    </row>
    <row r="57" spans="1:42" ht="5.25" customHeight="1">
      <c r="T57" s="297" t="s">
        <v>572</v>
      </c>
      <c r="AP57" s="63" t="str">
        <f t="shared" si="1"/>
        <v>Добавить наименование тарифа</v>
      </c>
    </row>
    <row r="58" spans="1:42" ht="11.25" customHeight="1"/>
    <row r="59" spans="1:42" ht="27" customHeight="1">
      <c r="T59" s="833"/>
      <c r="U59" s="833"/>
      <c r="V59" s="833"/>
      <c r="W59" s="833"/>
      <c r="X59" s="833"/>
      <c r="Y59" s="833"/>
      <c r="Z59" s="833"/>
      <c r="AA59" s="833"/>
      <c r="AB59" s="833"/>
      <c r="AC59" s="833"/>
      <c r="AD59" s="833"/>
      <c r="AE59" s="833"/>
      <c r="AF59" s="833"/>
      <c r="AG59" s="833"/>
      <c r="AH59" s="833"/>
      <c r="AI59" s="833"/>
      <c r="AJ59" s="833"/>
      <c r="AK59" s="833"/>
      <c r="AL59" s="833"/>
      <c r="AM59" s="833"/>
    </row>
    <row r="60" spans="1:42" ht="62.25" customHeight="1">
      <c r="T60" s="833"/>
      <c r="U60" s="833"/>
      <c r="V60" s="833"/>
      <c r="W60" s="833"/>
      <c r="X60" s="833"/>
      <c r="Y60" s="833"/>
      <c r="Z60" s="833"/>
      <c r="AA60" s="833"/>
      <c r="AB60" s="833"/>
      <c r="AC60" s="833"/>
      <c r="AD60" s="833"/>
      <c r="AE60" s="833"/>
      <c r="AF60" s="833"/>
      <c r="AG60" s="833"/>
      <c r="AH60" s="833"/>
      <c r="AI60" s="833"/>
      <c r="AJ60" s="833"/>
      <c r="AK60" s="833"/>
      <c r="AL60" s="833"/>
      <c r="AM60" s="833"/>
    </row>
    <row r="62" spans="1:42" ht="18" customHeight="1">
      <c r="T62" s="833"/>
      <c r="U62" s="833"/>
      <c r="V62" s="833"/>
      <c r="W62" s="833"/>
      <c r="X62" s="833"/>
      <c r="Y62" s="833"/>
      <c r="Z62" s="833"/>
      <c r="AA62" s="833"/>
      <c r="AB62" s="833"/>
      <c r="AC62" s="833"/>
      <c r="AD62" s="833"/>
      <c r="AE62" s="833"/>
      <c r="AF62" s="833"/>
      <c r="AG62" s="833"/>
      <c r="AH62" s="833"/>
      <c r="AI62" s="833"/>
      <c r="AJ62" s="833"/>
      <c r="AK62" s="833"/>
      <c r="AL62" s="833"/>
      <c r="AM62" s="833"/>
    </row>
    <row r="63" spans="1:42" ht="18" customHeight="1">
      <c r="T63" s="833"/>
      <c r="U63" s="833"/>
      <c r="V63" s="833"/>
      <c r="W63" s="833"/>
      <c r="X63" s="833"/>
      <c r="Y63" s="833"/>
      <c r="Z63" s="833"/>
      <c r="AA63" s="833"/>
      <c r="AB63" s="833"/>
      <c r="AC63" s="833"/>
      <c r="AD63" s="833"/>
      <c r="AE63" s="833"/>
      <c r="AF63" s="833"/>
      <c r="AG63" s="833"/>
      <c r="AH63" s="833"/>
      <c r="AI63" s="833"/>
      <c r="AJ63" s="833"/>
      <c r="AK63" s="833"/>
      <c r="AL63" s="833"/>
      <c r="AM63" s="833"/>
    </row>
    <row r="64" spans="1:42" ht="27.75" customHeight="1">
      <c r="T64" s="833"/>
      <c r="U64" s="833"/>
      <c r="V64" s="833"/>
      <c r="W64" s="833"/>
      <c r="X64" s="833"/>
      <c r="Y64" s="833"/>
      <c r="Z64" s="833"/>
      <c r="AA64" s="833"/>
      <c r="AB64" s="833"/>
      <c r="AC64" s="833"/>
      <c r="AD64" s="833"/>
      <c r="AE64" s="833"/>
      <c r="AF64" s="833"/>
      <c r="AG64" s="833"/>
      <c r="AH64" s="833"/>
      <c r="AI64" s="833"/>
      <c r="AJ64" s="833"/>
      <c r="AK64" s="833"/>
      <c r="AL64" s="833"/>
      <c r="AM64" s="83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4"/>
  <sheetViews>
    <sheetView showGridLines="0" topLeftCell="P25"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2"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row r="2" spans="5:42" ht="21" hidden="1" customHeight="1">
      <c r="E2" s="997">
        <v>1</v>
      </c>
      <c r="R2" s="263"/>
      <c r="S2" s="264" t="e">
        <f>INDEX(PT_DIFFERENTIATION_NUM_NTAR,MATCH(A2,PT_DIFFERENTIATION_NTAR_ID,0))</f>
        <v>#N/A</v>
      </c>
      <c r="T2" s="265" t="s">
        <v>255</v>
      </c>
      <c r="U2" s="266"/>
      <c r="V2" s="966"/>
      <c r="W2" s="967"/>
      <c r="X2" s="967"/>
      <c r="Y2" s="967"/>
      <c r="Z2" s="967"/>
      <c r="AA2" s="967"/>
      <c r="AB2" s="967"/>
      <c r="AC2" s="968"/>
      <c r="AD2" s="966" t="e">
        <f>INDEX(PT_DIFFERENTIATION_NTAR,MATCH(A2,PT_DIFFERENTIATION_NTAR_ID,0))</f>
        <v>#N/A</v>
      </c>
      <c r="AE2" s="967"/>
      <c r="AF2" s="967"/>
      <c r="AG2" s="967"/>
      <c r="AH2" s="967"/>
      <c r="AI2" s="967"/>
      <c r="AJ2" s="967"/>
      <c r="AK2" s="967"/>
      <c r="AL2" s="968"/>
      <c r="AM2" s="268" t="s">
        <v>520</v>
      </c>
      <c r="AP2" s="63" t="str">
        <f t="shared" ref="AP2:AP15" si="0">IF(T2="","",T2)</f>
        <v>Наименование тарифа</v>
      </c>
    </row>
    <row r="3" spans="5:42" ht="21" hidden="1" customHeight="1">
      <c r="E3" s="998"/>
      <c r="F3" s="997">
        <v>1</v>
      </c>
      <c r="Q3" s="269"/>
      <c r="R3" s="270"/>
      <c r="S3" s="264" t="e">
        <f>INDEX(PT_DIFFERENTIATION_NUM_TER,MATCH(B3,PT_DIFFERENTIATION_TER_ID,0))</f>
        <v>#N/A</v>
      </c>
      <c r="T3" s="271" t="s">
        <v>521</v>
      </c>
      <c r="U3" s="266"/>
      <c r="V3" s="966"/>
      <c r="W3" s="967"/>
      <c r="X3" s="967"/>
      <c r="Y3" s="967"/>
      <c r="Z3" s="967"/>
      <c r="AA3" s="967"/>
      <c r="AB3" s="967"/>
      <c r="AC3" s="968"/>
      <c r="AD3" s="966" t="e">
        <f>INDEX(PT_DIFFERENTIATION_TER,MATCH(B3,PT_DIFFERENTIATION_TER_ID,0))</f>
        <v>#N/A</v>
      </c>
      <c r="AE3" s="967"/>
      <c r="AF3" s="967"/>
      <c r="AG3" s="967"/>
      <c r="AH3" s="967"/>
      <c r="AI3" s="967"/>
      <c r="AJ3" s="967"/>
      <c r="AK3" s="967"/>
      <c r="AL3" s="968"/>
      <c r="AM3" s="268" t="s">
        <v>522</v>
      </c>
      <c r="AP3" s="63" t="str">
        <f t="shared" si="0"/>
        <v>Территория действия тарифа</v>
      </c>
    </row>
    <row r="4" spans="5:42" ht="23.25" hidden="1" customHeight="1">
      <c r="E4" s="998"/>
      <c r="F4" s="998"/>
      <c r="G4" s="997">
        <v>1</v>
      </c>
      <c r="Q4" s="269"/>
      <c r="R4" s="270"/>
      <c r="S4" s="264" t="e">
        <f>INDEX(PT_DIFFERENTIATION_NUM_CS,MATCH(C4,PT_DIFFERENTIATION_CS_ID,0))</f>
        <v>#N/A</v>
      </c>
      <c r="T4" s="272" t="s">
        <v>523</v>
      </c>
      <c r="U4" s="266"/>
      <c r="V4" s="966"/>
      <c r="W4" s="967"/>
      <c r="X4" s="967"/>
      <c r="Y4" s="967"/>
      <c r="Z4" s="967"/>
      <c r="AA4" s="967"/>
      <c r="AB4" s="967"/>
      <c r="AC4" s="968"/>
      <c r="AD4" s="966" t="e">
        <f>INDEX(PT_DIFFERENTIATION_CS,MATCH(C4,PT_DIFFERENTIATION_CS_ID,0))</f>
        <v>#N/A</v>
      </c>
      <c r="AE4" s="967"/>
      <c r="AF4" s="967"/>
      <c r="AG4" s="967"/>
      <c r="AH4" s="967"/>
      <c r="AI4" s="967"/>
      <c r="AJ4" s="967"/>
      <c r="AK4" s="967"/>
      <c r="AL4" s="968"/>
      <c r="AM4" s="268" t="s">
        <v>524</v>
      </c>
      <c r="AP4" s="63" t="str">
        <f t="shared" si="0"/>
        <v xml:space="preserve">Наименование системы теплоснабжения </v>
      </c>
    </row>
    <row r="5" spans="5:42" ht="21" hidden="1" customHeight="1">
      <c r="E5" s="998"/>
      <c r="F5" s="998"/>
      <c r="G5" s="998"/>
      <c r="H5" s="997">
        <v>1</v>
      </c>
      <c r="Q5" s="269"/>
      <c r="R5" s="270"/>
      <c r="S5" s="264" t="e">
        <f>INDEX(PT_DIFFERENTIATION_NUM_IST_TE,MATCH(D5,PT_DIFFERENTIATION_IST_TE_ID,0))</f>
        <v>#N/A</v>
      </c>
      <c r="T5" s="273" t="s">
        <v>525</v>
      </c>
      <c r="U5" s="266"/>
      <c r="V5" s="966"/>
      <c r="W5" s="967"/>
      <c r="X5" s="967"/>
      <c r="Y5" s="967"/>
      <c r="Z5" s="967"/>
      <c r="AA5" s="967"/>
      <c r="AB5" s="967"/>
      <c r="AC5" s="968"/>
      <c r="AD5" s="966" t="e">
        <f>INDEX(PT_DIFFERENTIATION_IST_TE,MATCH(D5,PT_DIFFERENTIATION_IST_TE_ID,0))</f>
        <v>#N/A</v>
      </c>
      <c r="AE5" s="967"/>
      <c r="AF5" s="967"/>
      <c r="AG5" s="967"/>
      <c r="AH5" s="967"/>
      <c r="AI5" s="967"/>
      <c r="AJ5" s="967"/>
      <c r="AK5" s="967"/>
      <c r="AL5" s="968"/>
      <c r="AM5" s="268" t="s">
        <v>526</v>
      </c>
      <c r="AP5" s="63" t="str">
        <f t="shared" si="0"/>
        <v xml:space="preserve">Источник тепловой энергии  </v>
      </c>
    </row>
    <row r="6" spans="5:42" ht="47.25" hidden="1" customHeight="1">
      <c r="E6" s="998"/>
      <c r="F6" s="998"/>
      <c r="G6" s="998"/>
      <c r="H6" s="998"/>
      <c r="I6" s="858" t="e">
        <f>S5&amp;".1"</f>
        <v>#N/A</v>
      </c>
      <c r="L6" s="322" t="s">
        <v>527</v>
      </c>
      <c r="P6" s="975">
        <v>1</v>
      </c>
      <c r="R6" s="275"/>
      <c r="S6" s="264" t="e">
        <f>$I6</f>
        <v>#N/A</v>
      </c>
      <c r="T6" s="276" t="s">
        <v>528</v>
      </c>
      <c r="U6" s="266"/>
      <c r="V6" s="960"/>
      <c r="W6" s="961"/>
      <c r="X6" s="961"/>
      <c r="Y6" s="961"/>
      <c r="Z6" s="961"/>
      <c r="AA6" s="961"/>
      <c r="AB6" s="961"/>
      <c r="AC6" s="962"/>
      <c r="AD6" s="960"/>
      <c r="AE6" s="961"/>
      <c r="AF6" s="961"/>
      <c r="AG6" s="961"/>
      <c r="AH6" s="961"/>
      <c r="AI6" s="961"/>
      <c r="AJ6" s="961"/>
      <c r="AK6" s="961"/>
      <c r="AL6" s="962"/>
      <c r="AM6" s="268" t="s">
        <v>529</v>
      </c>
      <c r="AP6" s="63" t="str">
        <f t="shared" si="0"/>
        <v>Схема подключения теплопотребляющей установки к коллектору источника тепловой энергии</v>
      </c>
    </row>
    <row r="7" spans="5:42" ht="21" hidden="1" customHeight="1">
      <c r="E7" s="998"/>
      <c r="F7" s="998"/>
      <c r="G7" s="998"/>
      <c r="H7" s="998"/>
      <c r="I7" s="835"/>
      <c r="J7" s="858" t="e">
        <f>I6&amp;".1"</f>
        <v>#N/A</v>
      </c>
      <c r="L7" s="322" t="s">
        <v>530</v>
      </c>
      <c r="P7" s="833"/>
      <c r="Q7" s="975">
        <v>1</v>
      </c>
      <c r="R7" s="277"/>
      <c r="S7" s="264" t="e">
        <f>$J7</f>
        <v>#N/A</v>
      </c>
      <c r="T7" s="278" t="s">
        <v>531</v>
      </c>
      <c r="U7" s="266"/>
      <c r="V7" s="960"/>
      <c r="W7" s="961"/>
      <c r="X7" s="961"/>
      <c r="Y7" s="961"/>
      <c r="Z7" s="961"/>
      <c r="AA7" s="961"/>
      <c r="AB7" s="961"/>
      <c r="AC7" s="962"/>
      <c r="AD7" s="960"/>
      <c r="AE7" s="961"/>
      <c r="AF7" s="961"/>
      <c r="AG7" s="961"/>
      <c r="AH7" s="961"/>
      <c r="AI7" s="961"/>
      <c r="AJ7" s="961"/>
      <c r="AK7" s="961"/>
      <c r="AL7" s="962"/>
      <c r="AM7" s="268" t="s">
        <v>532</v>
      </c>
      <c r="AP7" s="63" t="str">
        <f t="shared" si="0"/>
        <v>Группа потребителей</v>
      </c>
    </row>
    <row r="8" spans="5:42" ht="21" hidden="1" customHeight="1">
      <c r="E8" s="998"/>
      <c r="F8" s="998"/>
      <c r="G8" s="998"/>
      <c r="H8" s="998"/>
      <c r="I8" s="835"/>
      <c r="J8" s="835"/>
      <c r="K8" s="858" t="e">
        <f>J7&amp;".1"</f>
        <v>#N/A</v>
      </c>
      <c r="L8" s="322" t="s">
        <v>533</v>
      </c>
      <c r="P8" s="833"/>
      <c r="Q8" s="833"/>
      <c r="R8" s="277">
        <v>1</v>
      </c>
      <c r="S8" s="264" t="e">
        <f>$K8</f>
        <v>#N/A</v>
      </c>
      <c r="T8" s="279"/>
      <c r="U8" s="266"/>
      <c r="V8" s="280"/>
      <c r="W8" s="281"/>
      <c r="X8" s="280"/>
      <c r="Y8" s="282"/>
      <c r="Z8" s="976"/>
      <c r="AA8" s="845" t="s">
        <v>46</v>
      </c>
      <c r="AB8" s="976"/>
      <c r="AC8" s="845" t="s">
        <v>46</v>
      </c>
      <c r="AD8" s="280"/>
      <c r="AE8" s="281"/>
      <c r="AF8" s="280"/>
      <c r="AG8" s="282"/>
      <c r="AH8" s="976"/>
      <c r="AI8" s="845" t="s">
        <v>46</v>
      </c>
      <c r="AJ8" s="976"/>
      <c r="AK8" s="845" t="s">
        <v>46</v>
      </c>
      <c r="AL8" s="281"/>
      <c r="AM8" s="994" t="s">
        <v>534</v>
      </c>
      <c r="AN8" s="242" t="e">
        <f ca="1">STRCHECKDATE(V9:AL9)</f>
        <v>#NAME?</v>
      </c>
      <c r="AP8" s="63" t="str">
        <f t="shared" si="0"/>
        <v/>
      </c>
    </row>
    <row r="9" spans="5:42" ht="0.75" hidden="1" customHeight="1">
      <c r="E9" s="998"/>
      <c r="F9" s="998"/>
      <c r="G9" s="998"/>
      <c r="H9" s="998"/>
      <c r="I9" s="835"/>
      <c r="J9" s="835"/>
      <c r="K9" s="858"/>
      <c r="P9" s="833"/>
      <c r="Q9" s="833"/>
      <c r="R9" s="277"/>
      <c r="S9" s="247"/>
      <c r="T9" s="266"/>
      <c r="U9" s="266"/>
      <c r="V9" s="281"/>
      <c r="W9" s="281"/>
      <c r="X9" s="281"/>
      <c r="Y9" s="284" t="str">
        <f>Z8&amp;"-"&amp;AB8</f>
        <v>-</v>
      </c>
      <c r="Z9" s="977"/>
      <c r="AA9" s="845"/>
      <c r="AB9" s="977"/>
      <c r="AC9" s="845"/>
      <c r="AD9" s="281"/>
      <c r="AE9" s="281"/>
      <c r="AF9" s="281"/>
      <c r="AG9" s="284" t="str">
        <f>AH8&amp;"-"&amp;AJ8</f>
        <v>-</v>
      </c>
      <c r="AH9" s="977"/>
      <c r="AI9" s="845"/>
      <c r="AJ9" s="977"/>
      <c r="AK9" s="845"/>
      <c r="AL9" s="281"/>
      <c r="AM9" s="995"/>
      <c r="AP9" s="63" t="str">
        <f t="shared" si="0"/>
        <v/>
      </c>
    </row>
    <row r="10" spans="5:42" ht="15" hidden="1" customHeight="1">
      <c r="E10" s="998"/>
      <c r="F10" s="998"/>
      <c r="G10" s="998"/>
      <c r="H10" s="998"/>
      <c r="I10" s="835"/>
      <c r="J10" s="858"/>
      <c r="P10" s="833"/>
      <c r="Q10" s="833"/>
      <c r="R10" s="275"/>
      <c r="S10" s="286"/>
      <c r="T10" s="287" t="s">
        <v>535</v>
      </c>
      <c r="U10" s="93"/>
      <c r="V10" s="93"/>
      <c r="W10" s="93"/>
      <c r="X10" s="93"/>
      <c r="Y10" s="93"/>
      <c r="Z10" s="93"/>
      <c r="AA10" s="93"/>
      <c r="AB10" s="93"/>
      <c r="AC10" s="93"/>
      <c r="AD10" s="93"/>
      <c r="AE10" s="93"/>
      <c r="AF10" s="93"/>
      <c r="AG10" s="93"/>
      <c r="AH10" s="93"/>
      <c r="AI10" s="93"/>
      <c r="AJ10" s="93"/>
      <c r="AK10" s="93"/>
      <c r="AL10" s="288"/>
      <c r="AM10" s="996"/>
      <c r="AP10" s="63" t="str">
        <f t="shared" si="0"/>
        <v>Добавить вид теплоносителя (параметры теплоносителя)</v>
      </c>
    </row>
    <row r="11" spans="5:42" ht="15" hidden="1" customHeight="1">
      <c r="E11" s="998"/>
      <c r="F11" s="998"/>
      <c r="G11" s="998"/>
      <c r="H11" s="998"/>
      <c r="I11" s="858"/>
      <c r="P11" s="833"/>
      <c r="R11" s="275"/>
      <c r="S11" s="286"/>
      <c r="T11" s="289" t="s">
        <v>536</v>
      </c>
      <c r="U11" s="93"/>
      <c r="V11" s="93"/>
      <c r="W11" s="93"/>
      <c r="X11" s="93"/>
      <c r="Y11" s="93"/>
      <c r="Z11" s="93"/>
      <c r="AA11" s="93"/>
      <c r="AB11" s="93"/>
      <c r="AC11" s="290"/>
      <c r="AD11" s="93"/>
      <c r="AE11" s="93"/>
      <c r="AF11" s="93"/>
      <c r="AG11" s="93"/>
      <c r="AH11" s="93"/>
      <c r="AI11" s="93"/>
      <c r="AJ11" s="93"/>
      <c r="AK11" s="290"/>
      <c r="AL11" s="93"/>
      <c r="AM11" s="291"/>
      <c r="AP11" s="63" t="str">
        <f t="shared" si="0"/>
        <v>Добавить группу потребителей</v>
      </c>
    </row>
    <row r="12" spans="5:42" ht="14.25" hidden="1" customHeight="1">
      <c r="E12" s="998"/>
      <c r="F12" s="998"/>
      <c r="G12" s="998"/>
      <c r="H12" s="997"/>
      <c r="R12" s="263"/>
      <c r="S12" s="286"/>
      <c r="T12" s="292" t="s">
        <v>537</v>
      </c>
      <c r="U12" s="93"/>
      <c r="V12" s="93"/>
      <c r="W12" s="93"/>
      <c r="X12" s="93"/>
      <c r="Y12" s="93"/>
      <c r="Z12" s="93"/>
      <c r="AA12" s="93"/>
      <c r="AB12" s="93"/>
      <c r="AC12" s="290"/>
      <c r="AD12" s="93"/>
      <c r="AE12" s="93"/>
      <c r="AF12" s="93"/>
      <c r="AG12" s="93"/>
      <c r="AH12" s="93"/>
      <c r="AI12" s="93"/>
      <c r="AJ12" s="93"/>
      <c r="AK12" s="290"/>
      <c r="AL12" s="93"/>
      <c r="AM12" s="291"/>
      <c r="AP12" s="63" t="str">
        <f t="shared" si="0"/>
        <v>Добавить схему подключения</v>
      </c>
    </row>
    <row r="13" spans="5:42" ht="0.75" hidden="1" customHeight="1">
      <c r="E13" s="998"/>
      <c r="F13" s="998"/>
      <c r="G13" s="997"/>
      <c r="S13" s="293"/>
      <c r="T13" s="294" t="s">
        <v>538</v>
      </c>
      <c r="U13" s="295"/>
      <c r="V13" s="295"/>
      <c r="W13" s="295"/>
      <c r="X13" s="295"/>
      <c r="Y13" s="295"/>
      <c r="Z13" s="295"/>
      <c r="AA13" s="295"/>
      <c r="AB13" s="295"/>
      <c r="AC13" s="295"/>
      <c r="AD13" s="295"/>
      <c r="AE13" s="295"/>
      <c r="AF13" s="295"/>
      <c r="AG13" s="295"/>
      <c r="AH13" s="295"/>
      <c r="AI13" s="295"/>
      <c r="AJ13" s="295"/>
      <c r="AK13" s="295"/>
      <c r="AL13" s="295"/>
      <c r="AM13" s="295"/>
      <c r="AP13" s="63" t="str">
        <f t="shared" si="0"/>
        <v>Добавить источник для дифференциации</v>
      </c>
    </row>
    <row r="14" spans="5:42" ht="0.75" hidden="1" customHeight="1">
      <c r="E14" s="998"/>
      <c r="F14" s="997"/>
      <c r="T14" s="296" t="s">
        <v>539</v>
      </c>
      <c r="AP14" s="63" t="str">
        <f t="shared" si="0"/>
        <v>Добавить централизованную систему для дифференциации</v>
      </c>
    </row>
    <row r="15" spans="5:42" ht="0.75" hidden="1" customHeight="1">
      <c r="E15" s="997"/>
      <c r="T15" s="297" t="s">
        <v>540</v>
      </c>
      <c r="AP15" s="63" t="str">
        <f t="shared" si="0"/>
        <v>Добавить территорию для дифференциации</v>
      </c>
    </row>
    <row r="16" spans="5:42" ht="14.25" hidden="1" customHeight="1"/>
    <row r="17" spans="15:37" ht="14.25" hidden="1" customHeight="1">
      <c r="AD17" s="298"/>
      <c r="AE17" s="298"/>
      <c r="AF17" s="298"/>
      <c r="AG17" s="299"/>
      <c r="AH17" s="970"/>
      <c r="AI17" s="969" t="s">
        <v>46</v>
      </c>
      <c r="AJ17" s="970"/>
      <c r="AK17" s="969" t="s">
        <v>46</v>
      </c>
    </row>
    <row r="18" spans="15:37" ht="14.25" hidden="1" customHeight="1">
      <c r="AD18" s="298"/>
      <c r="AE18" s="298"/>
      <c r="AF18" s="298"/>
      <c r="AG18" s="284" t="str">
        <f>AH17&amp;"-"&amp;AJ17</f>
        <v>-</v>
      </c>
      <c r="AH18" s="969"/>
      <c r="AI18" s="969"/>
      <c r="AJ18" s="969"/>
      <c r="AK18" s="969"/>
    </row>
    <row r="19" spans="15:37" ht="14.25" hidden="1" customHeight="1"/>
    <row r="20" spans="15:37" ht="14.25" hidden="1" customHeight="1">
      <c r="O20" s="323" t="s">
        <v>541</v>
      </c>
      <c r="Z20" s="300"/>
      <c r="AB20" s="300"/>
      <c r="AH20" s="300"/>
      <c r="AJ20" s="300"/>
    </row>
    <row r="21" spans="15:37" ht="14.25" hidden="1" customHeight="1"/>
    <row r="22" spans="15:37" ht="14.25" hidden="1" customHeight="1">
      <c r="O22" s="322" t="s">
        <v>542</v>
      </c>
      <c r="T22" s="21" t="s">
        <v>543</v>
      </c>
      <c r="AA22" s="102" t="s">
        <v>544</v>
      </c>
      <c r="AC22" s="102" t="s">
        <v>545</v>
      </c>
      <c r="AD22" s="21" t="s">
        <v>543</v>
      </c>
      <c r="AI22" s="102" t="s">
        <v>546</v>
      </c>
      <c r="AK22" s="102" t="s">
        <v>545</v>
      </c>
    </row>
    <row r="23" spans="15:37" ht="14.25" hidden="1" customHeight="1"/>
    <row r="24" spans="15:37" ht="14.25" hidden="1" customHeight="1"/>
    <row r="25" spans="15:37" ht="14.25" customHeight="1">
      <c r="Q25" s="301"/>
      <c r="R25" s="301"/>
      <c r="S25" s="302"/>
      <c r="T25" s="22"/>
      <c r="U25" s="22"/>
    </row>
    <row r="26" spans="15:37" ht="14.25" customHeight="1">
      <c r="Q26" s="301"/>
      <c r="R26" s="301"/>
      <c r="S26" s="9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953"/>
      <c r="U26" s="953"/>
      <c r="V26" s="953"/>
      <c r="W26" s="953"/>
      <c r="X26" s="953"/>
      <c r="Y26" s="953"/>
      <c r="Z26" s="953"/>
      <c r="AA26" s="953"/>
      <c r="AB26" s="953"/>
      <c r="AC26" s="953"/>
      <c r="AD26" s="953"/>
      <c r="AE26" s="953"/>
      <c r="AF26" s="953"/>
      <c r="AG26" s="953"/>
      <c r="AH26" s="953"/>
      <c r="AI26" s="953"/>
      <c r="AJ26" s="953"/>
    </row>
    <row r="27" spans="15:37" ht="14.25" customHeight="1">
      <c r="Q27" s="301"/>
      <c r="R27" s="301"/>
      <c r="S27" s="927" t="str">
        <f>IF(org=0,"Не определено",org)</f>
        <v>ООО "Смоленскрегионтеплоэнерго"</v>
      </c>
      <c r="T27" s="927"/>
      <c r="U27" s="927"/>
      <c r="V27" s="927"/>
      <c r="W27" s="927"/>
      <c r="X27" s="927"/>
      <c r="Y27" s="927"/>
      <c r="Z27" s="927"/>
      <c r="AA27" s="927"/>
      <c r="AB27" s="927"/>
      <c r="AC27" s="927"/>
      <c r="AD27" s="927"/>
      <c r="AE27" s="927"/>
      <c r="AF27" s="927"/>
      <c r="AG27" s="927"/>
      <c r="AH27" s="927"/>
      <c r="AI27" s="927"/>
      <c r="AJ27" s="927"/>
    </row>
    <row r="28" spans="15:37" ht="14.25" hidden="1" customHeight="1">
      <c r="Q28" s="301"/>
      <c r="R28" s="301"/>
      <c r="S28" s="302"/>
      <c r="T28" s="22"/>
      <c r="U28" s="22"/>
      <c r="V28" s="303"/>
      <c r="W28" s="303"/>
      <c r="X28" s="303"/>
      <c r="Y28" s="303"/>
      <c r="Z28" s="303"/>
      <c r="AA28" s="303"/>
      <c r="AB28" s="303"/>
      <c r="AC28" s="303"/>
      <c r="AD28" s="303"/>
      <c r="AE28" s="303"/>
      <c r="AF28" s="303"/>
      <c r="AG28" s="303"/>
      <c r="AH28" s="303"/>
      <c r="AI28" s="303"/>
      <c r="AJ28" s="303"/>
      <c r="AK28" s="303"/>
    </row>
    <row r="29" spans="15:37" ht="25.5" hidden="1" customHeight="1">
      <c r="S29" s="963" t="s">
        <v>24</v>
      </c>
      <c r="T29" s="963"/>
      <c r="U29" s="305"/>
      <c r="V29" s="965" t="str">
        <f>IF(TITLE_NAME_OR_PR_CHANGE="",IF(TITLE_NAME_OR_PR="","",TITLE_NAME_OR_PR),TITLE_NAME_OR_PR_CHANGE)</f>
        <v/>
      </c>
      <c r="W29" s="965"/>
      <c r="X29" s="965"/>
      <c r="Y29" s="965"/>
      <c r="Z29" s="965"/>
      <c r="AA29" s="965"/>
      <c r="AB29" s="965"/>
      <c r="AD29" s="965" t="str">
        <f>IF(TITLE_NAME_OR_PR_CHANGE="",IF(TITLE_NAME_OR_PR="","",TITLE_NAME_OR_PR),TITLE_NAME_OR_PR_CHANGE)</f>
        <v/>
      </c>
      <c r="AE29" s="965"/>
      <c r="AF29" s="965"/>
      <c r="AG29" s="965"/>
      <c r="AH29" s="965"/>
      <c r="AI29" s="965"/>
      <c r="AJ29" s="965"/>
    </row>
    <row r="30" spans="15:37" ht="18.75" hidden="1" customHeight="1">
      <c r="S30" s="963" t="s">
        <v>547</v>
      </c>
      <c r="T30" s="963"/>
      <c r="U30" s="305"/>
      <c r="V30" s="964" t="str">
        <f>IF(TITLE_DATE_PR_CHANGE="",IF(TITLE_DATE_PR="","",TITLE_DATE_PR),TITLE_DATE_PR_CHANGE)</f>
        <v/>
      </c>
      <c r="W30" s="964"/>
      <c r="X30" s="964"/>
      <c r="Y30" s="964"/>
      <c r="Z30" s="964"/>
      <c r="AA30" s="964"/>
      <c r="AB30" s="964"/>
      <c r="AD30" s="964" t="str">
        <f>IF(TITLE_DATE_PR_CHANGE="",IF(TITLE_DATE_PR="","",TITLE_DATE_PR),TITLE_DATE_PR_CHANGE)</f>
        <v/>
      </c>
      <c r="AE30" s="964"/>
      <c r="AF30" s="964"/>
      <c r="AG30" s="964"/>
      <c r="AH30" s="964"/>
      <c r="AI30" s="964"/>
      <c r="AJ30" s="964"/>
    </row>
    <row r="31" spans="15:37" ht="18.75" hidden="1" customHeight="1">
      <c r="S31" s="963" t="s">
        <v>548</v>
      </c>
      <c r="T31" s="963"/>
      <c r="U31" s="305"/>
      <c r="V31" s="965" t="str">
        <f>IF(TITLE_NUMBER_PR_CHANGE="",IF(TITLE_NUMBER_PR="","",TITLE_NUMBER_PR),TITLE_NUMBER_PR_CHANGE)</f>
        <v/>
      </c>
      <c r="W31" s="965"/>
      <c r="X31" s="965"/>
      <c r="Y31" s="965"/>
      <c r="Z31" s="965"/>
      <c r="AA31" s="965"/>
      <c r="AB31" s="965"/>
      <c r="AD31" s="965" t="str">
        <f>IF(TITLE_NUMBER_PR_CHANGE="",IF(TITLE_NUMBER_PR="","",TITLE_NUMBER_PR),TITLE_NUMBER_PR_CHANGE)</f>
        <v/>
      </c>
      <c r="AE31" s="965"/>
      <c r="AF31" s="965"/>
      <c r="AG31" s="965"/>
      <c r="AH31" s="965"/>
      <c r="AI31" s="965"/>
      <c r="AJ31" s="965"/>
    </row>
    <row r="32" spans="15:37" ht="18.75" hidden="1" customHeight="1">
      <c r="S32" s="963" t="s">
        <v>25</v>
      </c>
      <c r="T32" s="963"/>
      <c r="U32" s="305"/>
      <c r="V32" s="965" t="str">
        <f>IF(TITLE_IST_PUB_CHANGE="",IF(TITLE_IST_PUB="","",TITLE_IST_PUB),TITLE_IST_PUB_CHANGE)</f>
        <v/>
      </c>
      <c r="W32" s="965"/>
      <c r="X32" s="965"/>
      <c r="Y32" s="965"/>
      <c r="Z32" s="965"/>
      <c r="AA32" s="965"/>
      <c r="AB32" s="965"/>
      <c r="AD32" s="965" t="str">
        <f>IF(TITLE_IST_PUB_CHANGE="",IF(TITLE_IST_PUB="","",TITLE_IST_PUB),TITLE_IST_PUB_CHANGE)</f>
        <v/>
      </c>
      <c r="AE32" s="965"/>
      <c r="AF32" s="965"/>
      <c r="AG32" s="965"/>
      <c r="AH32" s="965"/>
      <c r="AI32" s="965"/>
      <c r="AJ32" s="965"/>
    </row>
    <row r="33" spans="1:42" ht="14.25" hidden="1" customHeight="1">
      <c r="Q33" s="301"/>
      <c r="R33" s="301"/>
      <c r="S33" s="302"/>
      <c r="T33" s="22"/>
      <c r="U33" s="22"/>
      <c r="V33" s="303"/>
      <c r="W33" s="303"/>
      <c r="X33" s="303"/>
      <c r="Y33" s="303"/>
      <c r="Z33" s="303"/>
      <c r="AA33" s="303"/>
      <c r="AB33" s="303"/>
      <c r="AC33" s="303"/>
      <c r="AD33" s="303"/>
      <c r="AE33" s="303"/>
      <c r="AF33" s="303"/>
      <c r="AG33" s="303"/>
      <c r="AH33" s="303"/>
      <c r="AI33" s="303"/>
      <c r="AJ33" s="303"/>
      <c r="AK33" s="303"/>
    </row>
    <row r="34" spans="1:42" ht="18.75" hidden="1" customHeight="1">
      <c r="S34" s="963" t="s">
        <v>549</v>
      </c>
      <c r="T34" s="963"/>
      <c r="U34" s="305"/>
      <c r="V34" s="964" t="str">
        <f>IF(TITLE_DATE_PR_CHANGE="",IF(TITLE_DATE_PR="","",TITLE_DATE_PR),TITLE_DATE_PR_CHANGE)</f>
        <v/>
      </c>
      <c r="W34" s="964"/>
      <c r="X34" s="964"/>
      <c r="Y34" s="964"/>
      <c r="Z34" s="964"/>
      <c r="AA34" s="964"/>
      <c r="AB34" s="964"/>
      <c r="AD34" s="964" t="str">
        <f>IF(TITLE_DATE_PR_CHANGE="",IF(TITLE_DATE_PR="","",TITLE_DATE_PR),TITLE_DATE_PR_CHANGE)</f>
        <v/>
      </c>
      <c r="AE34" s="964"/>
      <c r="AF34" s="964"/>
      <c r="AG34" s="964"/>
      <c r="AH34" s="964"/>
      <c r="AI34" s="964"/>
      <c r="AJ34" s="964"/>
    </row>
    <row r="35" spans="1:42" ht="18.75" hidden="1" customHeight="1">
      <c r="S35" s="963" t="s">
        <v>550</v>
      </c>
      <c r="T35" s="963"/>
      <c r="U35" s="305"/>
      <c r="V35" s="965" t="str">
        <f>IF(TITLE_NUMBER_PR_CHANGE="",IF(TITLE_NUMBER_PR="","",TITLE_NUMBER_PR),TITLE_NUMBER_PR_CHANGE)</f>
        <v/>
      </c>
      <c r="W35" s="965"/>
      <c r="X35" s="965"/>
      <c r="Y35" s="965"/>
      <c r="Z35" s="965"/>
      <c r="AA35" s="965"/>
      <c r="AB35" s="965"/>
      <c r="AD35" s="965" t="str">
        <f>IF(TITLE_NUMBER_PR_CHANGE="",IF(TITLE_NUMBER_PR="","",TITLE_NUMBER_PR),TITLE_NUMBER_PR_CHANGE)</f>
        <v/>
      </c>
      <c r="AE35" s="965"/>
      <c r="AF35" s="965"/>
      <c r="AG35" s="965"/>
      <c r="AH35" s="965"/>
      <c r="AI35" s="965"/>
      <c r="AJ35" s="965"/>
    </row>
    <row r="36" spans="1:42" ht="14.25" hidden="1" customHeight="1">
      <c r="AC36" s="242" t="s">
        <v>551</v>
      </c>
      <c r="AK36" s="242" t="s">
        <v>551</v>
      </c>
    </row>
    <row r="37" spans="1:42" ht="14.25" customHeight="1">
      <c r="Q37" s="301"/>
      <c r="R37" s="301"/>
      <c r="S37" s="302"/>
      <c r="T37" s="22"/>
      <c r="U37" s="307"/>
      <c r="V37" s="983"/>
      <c r="W37" s="983"/>
      <c r="X37" s="983"/>
      <c r="Y37" s="983"/>
      <c r="Z37" s="983"/>
      <c r="AA37" s="983"/>
      <c r="AB37" s="983"/>
      <c r="AC37" s="983"/>
      <c r="AD37" s="983"/>
      <c r="AE37" s="983"/>
      <c r="AF37" s="983"/>
      <c r="AG37" s="983"/>
      <c r="AH37" s="983"/>
      <c r="AI37" s="983"/>
      <c r="AJ37" s="983"/>
      <c r="AK37" s="983"/>
    </row>
    <row r="38" spans="1:42" ht="14.25" customHeight="1">
      <c r="Q38" s="301"/>
      <c r="R38" s="301"/>
      <c r="S38" s="858" t="s">
        <v>424</v>
      </c>
      <c r="T38" s="858"/>
      <c r="U38" s="858"/>
      <c r="V38" s="858"/>
      <c r="W38" s="858"/>
      <c r="X38" s="858"/>
      <c r="Y38" s="858"/>
      <c r="Z38" s="858"/>
      <c r="AA38" s="858"/>
      <c r="AB38" s="858"/>
      <c r="AC38" s="858"/>
      <c r="AD38" s="858"/>
      <c r="AE38" s="858"/>
      <c r="AF38" s="858"/>
      <c r="AG38" s="858"/>
      <c r="AH38" s="858"/>
      <c r="AI38" s="858"/>
      <c r="AJ38" s="858"/>
      <c r="AK38" s="858"/>
      <c r="AL38" s="858"/>
      <c r="AM38" s="858" t="s">
        <v>425</v>
      </c>
    </row>
    <row r="39" spans="1:42" ht="14.25" customHeight="1">
      <c r="Q39" s="301"/>
      <c r="R39" s="301"/>
      <c r="S39" s="984" t="s">
        <v>71</v>
      </c>
      <c r="T39" s="934" t="s">
        <v>552</v>
      </c>
      <c r="U39" s="309"/>
      <c r="V39" s="985" t="s">
        <v>553</v>
      </c>
      <c r="W39" s="986"/>
      <c r="X39" s="986"/>
      <c r="Y39" s="986"/>
      <c r="Z39" s="986"/>
      <c r="AA39" s="986"/>
      <c r="AB39" s="987"/>
      <c r="AC39" s="988" t="s">
        <v>554</v>
      </c>
      <c r="AD39" s="985" t="s">
        <v>553</v>
      </c>
      <c r="AE39" s="986"/>
      <c r="AF39" s="986"/>
      <c r="AG39" s="986"/>
      <c r="AH39" s="986"/>
      <c r="AI39" s="986"/>
      <c r="AJ39" s="987"/>
      <c r="AK39" s="988" t="s">
        <v>555</v>
      </c>
      <c r="AL39" s="991" t="s">
        <v>556</v>
      </c>
      <c r="AM39" s="858"/>
    </row>
    <row r="40" spans="1:42" ht="33.75" customHeight="1">
      <c r="Q40" s="301"/>
      <c r="R40" s="301"/>
      <c r="S40" s="984"/>
      <c r="T40" s="934"/>
      <c r="U40" s="310"/>
      <c r="V40" s="907" t="s">
        <v>557</v>
      </c>
      <c r="W40" s="980" t="s">
        <v>558</v>
      </c>
      <c r="X40" s="835" t="s">
        <v>559</v>
      </c>
      <c r="Y40" s="834"/>
      <c r="Z40" s="835" t="s">
        <v>573</v>
      </c>
      <c r="AA40" s="841"/>
      <c r="AB40" s="834"/>
      <c r="AC40" s="989"/>
      <c r="AD40" s="907" t="s">
        <v>557</v>
      </c>
      <c r="AE40" s="980" t="s">
        <v>558</v>
      </c>
      <c r="AF40" s="835" t="s">
        <v>559</v>
      </c>
      <c r="AG40" s="834"/>
      <c r="AH40" s="835" t="s">
        <v>560</v>
      </c>
      <c r="AI40" s="841"/>
      <c r="AJ40" s="834"/>
      <c r="AK40" s="989"/>
      <c r="AL40" s="992"/>
      <c r="AM40" s="858"/>
    </row>
    <row r="41" spans="1:42" ht="33.75" customHeight="1">
      <c r="B41" s="101" t="s">
        <v>267</v>
      </c>
      <c r="C41" s="101" t="s">
        <v>268</v>
      </c>
      <c r="D41" s="101" t="s">
        <v>269</v>
      </c>
      <c r="E41" s="322" t="s">
        <v>561</v>
      </c>
      <c r="F41" s="322" t="s">
        <v>562</v>
      </c>
      <c r="G41" s="322" t="s">
        <v>563</v>
      </c>
      <c r="H41" s="322" t="s">
        <v>564</v>
      </c>
      <c r="I41" s="322" t="s">
        <v>565</v>
      </c>
      <c r="J41" s="322" t="s">
        <v>566</v>
      </c>
      <c r="K41" s="322" t="s">
        <v>567</v>
      </c>
      <c r="L41" s="322" t="s">
        <v>542</v>
      </c>
      <c r="Q41" s="301"/>
      <c r="R41" s="301"/>
      <c r="S41" s="984"/>
      <c r="T41" s="934"/>
      <c r="U41" s="311"/>
      <c r="V41" s="958"/>
      <c r="W41" s="981"/>
      <c r="X41" s="114" t="s">
        <v>568</v>
      </c>
      <c r="Y41" s="114" t="s">
        <v>569</v>
      </c>
      <c r="Z41" s="114" t="s">
        <v>570</v>
      </c>
      <c r="AA41" s="939" t="s">
        <v>571</v>
      </c>
      <c r="AB41" s="952"/>
      <c r="AC41" s="990"/>
      <c r="AD41" s="958"/>
      <c r="AE41" s="981"/>
      <c r="AF41" s="114" t="s">
        <v>568</v>
      </c>
      <c r="AG41" s="114" t="s">
        <v>569</v>
      </c>
      <c r="AH41" s="114" t="s">
        <v>570</v>
      </c>
      <c r="AI41" s="939" t="s">
        <v>571</v>
      </c>
      <c r="AJ41" s="952"/>
      <c r="AK41" s="990"/>
      <c r="AL41" s="993"/>
      <c r="AM41" s="858"/>
    </row>
    <row r="42" spans="1:42" ht="11.25" hidden="1" customHeight="1">
      <c r="Q42" s="313"/>
      <c r="R42" s="314">
        <v>1</v>
      </c>
      <c r="S42" s="315" t="s">
        <v>204</v>
      </c>
      <c r="T42" s="316" t="s">
        <v>87</v>
      </c>
      <c r="U42" s="317" t="str">
        <f ca="1">OFFSET(U42,0,-1)</f>
        <v>2</v>
      </c>
      <c r="V42" s="318">
        <f ca="1">OFFSET(V42,0,-1)+1</f>
        <v>3</v>
      </c>
      <c r="W42" s="318"/>
      <c r="X42" s="318">
        <f ca="1">OFFSET(X42,0,-1)+1</f>
        <v>1</v>
      </c>
      <c r="Y42" s="318">
        <f ca="1">OFFSET(Y42,0,-1)+1</f>
        <v>2</v>
      </c>
      <c r="Z42" s="318">
        <f ca="1">OFFSET(Z42,0,-1)+1</f>
        <v>3</v>
      </c>
      <c r="AA42" s="982">
        <f ca="1">OFFSET(AA42,0,-1)+1</f>
        <v>4</v>
      </c>
      <c r="AB42" s="982"/>
      <c r="AC42" s="318">
        <f ca="1">OFFSET(AC42,0,-2)+1</f>
        <v>5</v>
      </c>
      <c r="AD42" s="318">
        <f ca="1">OFFSET(AD42,0,-1)+1</f>
        <v>6</v>
      </c>
      <c r="AE42" s="318"/>
      <c r="AF42" s="318">
        <f ca="1">OFFSET(AF42,0,-1)+1</f>
        <v>1</v>
      </c>
      <c r="AG42" s="318">
        <f ca="1">OFFSET(AG42,0,-1)+1</f>
        <v>2</v>
      </c>
      <c r="AH42" s="318">
        <f ca="1">OFFSET(AH42,0,-1)+1</f>
        <v>3</v>
      </c>
      <c r="AI42" s="982">
        <f ca="1">OFFSET(AI42,0,-1)+1</f>
        <v>4</v>
      </c>
      <c r="AJ42" s="982"/>
      <c r="AK42" s="318">
        <f ca="1">OFFSET(AK42,0,-2)+1</f>
        <v>5</v>
      </c>
      <c r="AL42" s="317">
        <f ca="1">OFFSET(AL42,0,-1)</f>
        <v>5</v>
      </c>
      <c r="AM42" s="318">
        <f ca="1">OFFSET(AM42,0,-1)+1</f>
        <v>6</v>
      </c>
    </row>
    <row r="43" spans="1:42" ht="21" customHeight="1">
      <c r="A43" s="124" t="s">
        <v>336</v>
      </c>
      <c r="E43" s="997">
        <v>1</v>
      </c>
      <c r="R43" s="263"/>
      <c r="S43" s="264">
        <f>INDEX(PT_DIFFERENTIATION_NUM_NTAR,MATCH(A43,PT_DIFFERENTIATION_NTAR_ID,0))</f>
        <v>0</v>
      </c>
      <c r="T43" s="265" t="s">
        <v>255</v>
      </c>
      <c r="U43" s="266"/>
      <c r="V43" s="966"/>
      <c r="W43" s="967"/>
      <c r="X43" s="967"/>
      <c r="Y43" s="967"/>
      <c r="Z43" s="967"/>
      <c r="AA43" s="967"/>
      <c r="AB43" s="967"/>
      <c r="AC43" s="968"/>
      <c r="AD43" s="966" t="str">
        <f>INDEX(PT_DIFFERENTIATION_NTAR,MATCH(A43,PT_DIFFERENTIATION_NTAR_ID,0))</f>
        <v/>
      </c>
      <c r="AE43" s="967"/>
      <c r="AF43" s="967"/>
      <c r="AG43" s="967"/>
      <c r="AH43" s="967"/>
      <c r="AI43" s="967"/>
      <c r="AJ43" s="967"/>
      <c r="AK43" s="967"/>
      <c r="AL43" s="968"/>
      <c r="AM43" s="2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63" t="str">
        <f t="shared" ref="AP43:AP57" si="1">IF(T43="","",T43)</f>
        <v>Наименование тарифа</v>
      </c>
    </row>
    <row r="44" spans="1:42" ht="21" customHeight="1">
      <c r="A44" s="124" t="s">
        <v>336</v>
      </c>
      <c r="B44" s="124" t="s">
        <v>337</v>
      </c>
      <c r="E44" s="998"/>
      <c r="F44" s="997">
        <v>1</v>
      </c>
      <c r="Q44" s="269"/>
      <c r="R44" s="270"/>
      <c r="S44" s="264" t="str">
        <f>INDEX(PT_DIFFERENTIATION_NUM_TER,MATCH(B44,PT_DIFFERENTIATION_TER_ID,0))</f>
        <v>.</v>
      </c>
      <c r="T44" s="271" t="s">
        <v>521</v>
      </c>
      <c r="U44" s="266"/>
      <c r="V44" s="966"/>
      <c r="W44" s="967"/>
      <c r="X44" s="967"/>
      <c r="Y44" s="967"/>
      <c r="Z44" s="967"/>
      <c r="AA44" s="967"/>
      <c r="AB44" s="967"/>
      <c r="AC44" s="968"/>
      <c r="AD44" s="966" t="str">
        <f>INDEX(PT_DIFFERENTIATION_TER,MATCH(B44,PT_DIFFERENTIATION_TER_ID,0))</f>
        <v/>
      </c>
      <c r="AE44" s="967"/>
      <c r="AF44" s="967"/>
      <c r="AG44" s="967"/>
      <c r="AH44" s="967"/>
      <c r="AI44" s="967"/>
      <c r="AJ44" s="967"/>
      <c r="AK44" s="967"/>
      <c r="AL44" s="968"/>
      <c r="AM44" s="268" t="s">
        <v>522</v>
      </c>
      <c r="AP44" s="63" t="str">
        <f t="shared" si="1"/>
        <v>Территория действия тарифа</v>
      </c>
    </row>
    <row r="45" spans="1:42" ht="23.25" customHeight="1">
      <c r="A45" s="124" t="s">
        <v>336</v>
      </c>
      <c r="B45" s="124" t="s">
        <v>337</v>
      </c>
      <c r="C45" s="124" t="s">
        <v>338</v>
      </c>
      <c r="E45" s="998"/>
      <c r="F45" s="998"/>
      <c r="G45" s="997">
        <v>1</v>
      </c>
      <c r="Q45" s="269"/>
      <c r="R45" s="270"/>
      <c r="S45" s="264" t="str">
        <f>INDEX(PT_DIFFERENTIATION_NUM_CS,MATCH(C45,PT_DIFFERENTIATION_CS_ID,0))</f>
        <v>..</v>
      </c>
      <c r="T45" s="272" t="s">
        <v>523</v>
      </c>
      <c r="U45" s="266"/>
      <c r="V45" s="966"/>
      <c r="W45" s="967"/>
      <c r="X45" s="967"/>
      <c r="Y45" s="967"/>
      <c r="Z45" s="967"/>
      <c r="AA45" s="967"/>
      <c r="AB45" s="967"/>
      <c r="AC45" s="968"/>
      <c r="AD45" s="966" t="str">
        <f>INDEX(PT_DIFFERENTIATION_CS,MATCH(C45,PT_DIFFERENTIATION_CS_ID,0))</f>
        <v/>
      </c>
      <c r="AE45" s="967"/>
      <c r="AF45" s="967"/>
      <c r="AG45" s="967"/>
      <c r="AH45" s="967"/>
      <c r="AI45" s="967"/>
      <c r="AJ45" s="967"/>
      <c r="AK45" s="967"/>
      <c r="AL45" s="968"/>
      <c r="AM45" s="268" t="s">
        <v>524</v>
      </c>
      <c r="AP45" s="63" t="str">
        <f t="shared" si="1"/>
        <v xml:space="preserve">Наименование системы теплоснабжения </v>
      </c>
    </row>
    <row r="46" spans="1:42" ht="21" customHeight="1">
      <c r="A46" s="124" t="s">
        <v>336</v>
      </c>
      <c r="B46" s="124" t="s">
        <v>337</v>
      </c>
      <c r="C46" s="124" t="s">
        <v>338</v>
      </c>
      <c r="D46" s="124" t="s">
        <v>339</v>
      </c>
      <c r="E46" s="998"/>
      <c r="F46" s="998"/>
      <c r="G46" s="998"/>
      <c r="H46" s="997">
        <v>1</v>
      </c>
      <c r="Q46" s="269"/>
      <c r="R46" s="270"/>
      <c r="S46" s="264" t="str">
        <f>INDEX(PT_DIFFERENTIATION_NUM_IST_TE,MATCH(D46,PT_DIFFERENTIATION_IST_TE_ID,0))</f>
        <v>...</v>
      </c>
      <c r="T46" s="273" t="s">
        <v>525</v>
      </c>
      <c r="U46" s="266"/>
      <c r="V46" s="966"/>
      <c r="W46" s="967"/>
      <c r="X46" s="967"/>
      <c r="Y46" s="967"/>
      <c r="Z46" s="967"/>
      <c r="AA46" s="967"/>
      <c r="AB46" s="967"/>
      <c r="AC46" s="968"/>
      <c r="AD46" s="966" t="str">
        <f>INDEX(PT_DIFFERENTIATION_IST_TE,MATCH(D46,PT_DIFFERENTIATION_IST_TE_ID,0))</f>
        <v/>
      </c>
      <c r="AE46" s="967"/>
      <c r="AF46" s="967"/>
      <c r="AG46" s="967"/>
      <c r="AH46" s="967"/>
      <c r="AI46" s="967"/>
      <c r="AJ46" s="967"/>
      <c r="AK46" s="967"/>
      <c r="AL46" s="968"/>
      <c r="AM46" s="268" t="s">
        <v>526</v>
      </c>
      <c r="AP46" s="63" t="str">
        <f t="shared" si="1"/>
        <v xml:space="preserve">Источник тепловой энергии  </v>
      </c>
    </row>
    <row r="47" spans="1:42" ht="47.25" customHeight="1">
      <c r="A47" s="124" t="s">
        <v>336</v>
      </c>
      <c r="B47" s="124" t="s">
        <v>337</v>
      </c>
      <c r="C47" s="124" t="s">
        <v>338</v>
      </c>
      <c r="D47" s="124" t="s">
        <v>339</v>
      </c>
      <c r="E47" s="998"/>
      <c r="F47" s="998"/>
      <c r="G47" s="998"/>
      <c r="H47" s="998"/>
      <c r="I47" s="858" t="str">
        <f>S46&amp;".1"</f>
        <v>....1</v>
      </c>
      <c r="L47" s="322" t="s">
        <v>527</v>
      </c>
      <c r="P47" s="975">
        <v>1</v>
      </c>
      <c r="R47" s="275"/>
      <c r="S47" s="264" t="str">
        <f>$I47</f>
        <v>....1</v>
      </c>
      <c r="T47" s="276" t="s">
        <v>528</v>
      </c>
      <c r="U47" s="266"/>
      <c r="V47" s="960"/>
      <c r="W47" s="961"/>
      <c r="X47" s="961"/>
      <c r="Y47" s="961"/>
      <c r="Z47" s="961"/>
      <c r="AA47" s="961"/>
      <c r="AB47" s="961"/>
      <c r="AC47" s="962"/>
      <c r="AD47" s="960"/>
      <c r="AE47" s="961"/>
      <c r="AF47" s="961"/>
      <c r="AG47" s="961"/>
      <c r="AH47" s="961"/>
      <c r="AI47" s="961"/>
      <c r="AJ47" s="961"/>
      <c r="AK47" s="961"/>
      <c r="AL47" s="962"/>
      <c r="AM47" s="268" t="s">
        <v>529</v>
      </c>
      <c r="AP47" s="63" t="str">
        <f t="shared" si="1"/>
        <v>Схема подключения теплопотребляющей установки к коллектору источника тепловой энергии</v>
      </c>
    </row>
    <row r="48" spans="1:42" ht="21" customHeight="1">
      <c r="A48" s="124" t="s">
        <v>336</v>
      </c>
      <c r="B48" s="124" t="s">
        <v>337</v>
      </c>
      <c r="C48" s="124" t="s">
        <v>338</v>
      </c>
      <c r="D48" s="124" t="s">
        <v>339</v>
      </c>
      <c r="E48" s="998"/>
      <c r="F48" s="998"/>
      <c r="G48" s="998"/>
      <c r="H48" s="998"/>
      <c r="I48" s="835"/>
      <c r="J48" s="858" t="str">
        <f>I47&amp;".1"</f>
        <v>....1.1</v>
      </c>
      <c r="L48" s="322" t="s">
        <v>530</v>
      </c>
      <c r="P48" s="833"/>
      <c r="Q48" s="975">
        <v>1</v>
      </c>
      <c r="R48" s="277"/>
      <c r="S48" s="264" t="str">
        <f>$J48</f>
        <v>....1.1</v>
      </c>
      <c r="T48" s="278" t="s">
        <v>531</v>
      </c>
      <c r="U48" s="266"/>
      <c r="V48" s="960"/>
      <c r="W48" s="961"/>
      <c r="X48" s="961"/>
      <c r="Y48" s="961"/>
      <c r="Z48" s="961"/>
      <c r="AA48" s="961"/>
      <c r="AB48" s="961"/>
      <c r="AC48" s="962"/>
      <c r="AD48" s="960"/>
      <c r="AE48" s="961"/>
      <c r="AF48" s="961"/>
      <c r="AG48" s="961"/>
      <c r="AH48" s="961"/>
      <c r="AI48" s="961"/>
      <c r="AJ48" s="961"/>
      <c r="AK48" s="961"/>
      <c r="AL48" s="962"/>
      <c r="AM48" s="268" t="s">
        <v>532</v>
      </c>
      <c r="AP48" s="63" t="str">
        <f t="shared" si="1"/>
        <v>Группа потребителей</v>
      </c>
    </row>
    <row r="49" spans="1:42" ht="21" customHeight="1">
      <c r="A49" s="124" t="s">
        <v>336</v>
      </c>
      <c r="B49" s="124" t="s">
        <v>337</v>
      </c>
      <c r="C49" s="124" t="s">
        <v>338</v>
      </c>
      <c r="D49" s="124" t="s">
        <v>339</v>
      </c>
      <c r="E49" s="998"/>
      <c r="F49" s="998"/>
      <c r="G49" s="998"/>
      <c r="H49" s="998"/>
      <c r="I49" s="835"/>
      <c r="J49" s="835"/>
      <c r="K49" s="858" t="str">
        <f>J48&amp;".1"</f>
        <v>....1.1.1</v>
      </c>
      <c r="L49" s="322" t="s">
        <v>533</v>
      </c>
      <c r="P49" s="833"/>
      <c r="Q49" s="833"/>
      <c r="R49" s="277">
        <v>1</v>
      </c>
      <c r="S49" s="264" t="str">
        <f>$K49</f>
        <v>....1.1.1</v>
      </c>
      <c r="T49" s="279"/>
      <c r="U49" s="266"/>
      <c r="V49" s="280"/>
      <c r="W49" s="281"/>
      <c r="X49" s="280"/>
      <c r="Y49" s="282"/>
      <c r="Z49" s="976"/>
      <c r="AA49" s="845" t="s">
        <v>46</v>
      </c>
      <c r="AB49" s="976"/>
      <c r="AC49" s="845" t="s">
        <v>46</v>
      </c>
      <c r="AD49" s="280"/>
      <c r="AE49" s="281"/>
      <c r="AF49" s="280"/>
      <c r="AG49" s="282"/>
      <c r="AH49" s="976"/>
      <c r="AI49" s="845" t="s">
        <v>46</v>
      </c>
      <c r="AJ49" s="978"/>
      <c r="AK49" s="845" t="s">
        <v>46</v>
      </c>
      <c r="AL49" s="320"/>
      <c r="AM49" s="994" t="s">
        <v>534</v>
      </c>
      <c r="AN49" s="242" t="e">
        <f ca="1">STRCHECKDATE(V50:AL50)</f>
        <v>#NAME?</v>
      </c>
      <c r="AP49" s="63" t="str">
        <f t="shared" si="1"/>
        <v/>
      </c>
    </row>
    <row r="50" spans="1:42" ht="0.75" customHeight="1">
      <c r="A50" s="124" t="s">
        <v>336</v>
      </c>
      <c r="B50" s="124" t="s">
        <v>337</v>
      </c>
      <c r="C50" s="124" t="s">
        <v>338</v>
      </c>
      <c r="D50" s="124" t="s">
        <v>339</v>
      </c>
      <c r="E50" s="998"/>
      <c r="F50" s="998"/>
      <c r="G50" s="998"/>
      <c r="H50" s="998"/>
      <c r="I50" s="835"/>
      <c r="J50" s="835"/>
      <c r="K50" s="858"/>
      <c r="P50" s="833"/>
      <c r="Q50" s="833"/>
      <c r="R50" s="277"/>
      <c r="S50" s="247"/>
      <c r="T50" s="266"/>
      <c r="U50" s="266"/>
      <c r="V50" s="281"/>
      <c r="W50" s="281"/>
      <c r="X50" s="281"/>
      <c r="Y50" s="284" t="str">
        <f>Z49&amp;"-"&amp;AB49</f>
        <v>-</v>
      </c>
      <c r="Z50" s="977"/>
      <c r="AA50" s="845"/>
      <c r="AB50" s="977"/>
      <c r="AC50" s="845"/>
      <c r="AD50" s="281"/>
      <c r="AE50" s="281"/>
      <c r="AF50" s="281"/>
      <c r="AG50" s="284" t="str">
        <f>AH49&amp;"-"&amp;AJ49</f>
        <v>-</v>
      </c>
      <c r="AH50" s="977"/>
      <c r="AI50" s="845"/>
      <c r="AJ50" s="979"/>
      <c r="AK50" s="845"/>
      <c r="AL50" s="321"/>
      <c r="AM50" s="995"/>
      <c r="AP50" s="63" t="str">
        <f t="shared" si="1"/>
        <v/>
      </c>
    </row>
    <row r="51" spans="1:42" ht="11.25" customHeight="1">
      <c r="A51" s="124" t="s">
        <v>336</v>
      </c>
      <c r="B51" s="124" t="s">
        <v>337</v>
      </c>
      <c r="C51" s="124" t="s">
        <v>338</v>
      </c>
      <c r="D51" s="124" t="s">
        <v>339</v>
      </c>
      <c r="E51" s="998"/>
      <c r="F51" s="998"/>
      <c r="G51" s="998"/>
      <c r="H51" s="998"/>
      <c r="I51" s="835"/>
      <c r="J51" s="858"/>
      <c r="P51" s="833"/>
      <c r="Q51" s="833"/>
      <c r="R51" s="275"/>
      <c r="S51" s="286"/>
      <c r="T51" s="287" t="s">
        <v>535</v>
      </c>
      <c r="U51" s="93"/>
      <c r="V51" s="93"/>
      <c r="W51" s="93"/>
      <c r="X51" s="93"/>
      <c r="Y51" s="93"/>
      <c r="Z51" s="93"/>
      <c r="AA51" s="93"/>
      <c r="AB51" s="93"/>
      <c r="AC51" s="93"/>
      <c r="AD51" s="93"/>
      <c r="AE51" s="93"/>
      <c r="AF51" s="93"/>
      <c r="AG51" s="93"/>
      <c r="AH51" s="93"/>
      <c r="AI51" s="93"/>
      <c r="AJ51" s="93"/>
      <c r="AK51" s="93"/>
      <c r="AL51" s="288"/>
      <c r="AM51" s="996"/>
      <c r="AP51" s="63" t="str">
        <f t="shared" si="1"/>
        <v>Добавить вид теплоносителя (параметры теплоносителя)</v>
      </c>
    </row>
    <row r="52" spans="1:42" ht="11.25" customHeight="1">
      <c r="A52" s="124" t="s">
        <v>336</v>
      </c>
      <c r="B52" s="124" t="s">
        <v>337</v>
      </c>
      <c r="C52" s="124" t="s">
        <v>338</v>
      </c>
      <c r="D52" s="124" t="s">
        <v>339</v>
      </c>
      <c r="E52" s="998"/>
      <c r="F52" s="998"/>
      <c r="G52" s="998"/>
      <c r="H52" s="998"/>
      <c r="I52" s="858"/>
      <c r="P52" s="833"/>
      <c r="R52" s="275"/>
      <c r="S52" s="286"/>
      <c r="T52" s="289" t="s">
        <v>536</v>
      </c>
      <c r="U52" s="93"/>
      <c r="V52" s="93"/>
      <c r="W52" s="93"/>
      <c r="X52" s="93"/>
      <c r="Y52" s="93"/>
      <c r="Z52" s="93"/>
      <c r="AA52" s="93"/>
      <c r="AB52" s="93"/>
      <c r="AC52" s="290"/>
      <c r="AD52" s="93"/>
      <c r="AE52" s="93"/>
      <c r="AF52" s="93"/>
      <c r="AG52" s="93"/>
      <c r="AH52" s="93"/>
      <c r="AI52" s="93"/>
      <c r="AJ52" s="93"/>
      <c r="AK52" s="290"/>
      <c r="AL52" s="93"/>
      <c r="AM52" s="291"/>
      <c r="AP52" s="63" t="str">
        <f t="shared" si="1"/>
        <v>Добавить группу потребителей</v>
      </c>
    </row>
    <row r="53" spans="1:42" ht="14.25" customHeight="1">
      <c r="A53" s="124" t="s">
        <v>336</v>
      </c>
      <c r="B53" s="124" t="s">
        <v>337</v>
      </c>
      <c r="C53" s="124" t="s">
        <v>338</v>
      </c>
      <c r="D53" s="124" t="s">
        <v>339</v>
      </c>
      <c r="E53" s="998"/>
      <c r="F53" s="998"/>
      <c r="G53" s="998"/>
      <c r="H53" s="997"/>
      <c r="R53" s="263"/>
      <c r="S53" s="286"/>
      <c r="T53" s="292" t="s">
        <v>537</v>
      </c>
      <c r="U53" s="93"/>
      <c r="V53" s="93"/>
      <c r="W53" s="93"/>
      <c r="X53" s="93"/>
      <c r="Y53" s="93"/>
      <c r="Z53" s="93"/>
      <c r="AA53" s="93"/>
      <c r="AB53" s="93"/>
      <c r="AC53" s="290"/>
      <c r="AD53" s="93"/>
      <c r="AE53" s="93"/>
      <c r="AF53" s="93"/>
      <c r="AG53" s="93"/>
      <c r="AH53" s="93"/>
      <c r="AI53" s="93"/>
      <c r="AJ53" s="93"/>
      <c r="AK53" s="290"/>
      <c r="AL53" s="93"/>
      <c r="AM53" s="291"/>
      <c r="AP53" s="63" t="str">
        <f t="shared" si="1"/>
        <v>Добавить схему подключения</v>
      </c>
    </row>
    <row r="54" spans="1:42" ht="0.75" customHeight="1">
      <c r="A54" s="124" t="s">
        <v>336</v>
      </c>
      <c r="B54" s="124" t="s">
        <v>337</v>
      </c>
      <c r="C54" s="124" t="s">
        <v>338</v>
      </c>
      <c r="E54" s="998"/>
      <c r="F54" s="998"/>
      <c r="G54" s="997"/>
      <c r="T54" s="297" t="s">
        <v>538</v>
      </c>
      <c r="AP54" s="63" t="str">
        <f t="shared" si="1"/>
        <v>Добавить источник для дифференциации</v>
      </c>
    </row>
    <row r="55" spans="1:42" ht="0.75" customHeight="1">
      <c r="A55" s="124" t="s">
        <v>336</v>
      </c>
      <c r="B55" s="124" t="s">
        <v>337</v>
      </c>
      <c r="E55" s="998"/>
      <c r="F55" s="997"/>
      <c r="T55" s="297" t="s">
        <v>539</v>
      </c>
      <c r="AP55" s="63" t="str">
        <f t="shared" si="1"/>
        <v>Добавить централизованную систему для дифференциации</v>
      </c>
    </row>
    <row r="56" spans="1:42" ht="0.75" customHeight="1">
      <c r="A56" s="124" t="s">
        <v>336</v>
      </c>
      <c r="E56" s="997"/>
      <c r="T56" s="297" t="s">
        <v>540</v>
      </c>
      <c r="AP56" s="63" t="str">
        <f t="shared" si="1"/>
        <v>Добавить территорию для дифференциации</v>
      </c>
    </row>
    <row r="57" spans="1:42" ht="0.75" customHeight="1">
      <c r="T57" s="297" t="s">
        <v>572</v>
      </c>
      <c r="AP57" s="63" t="str">
        <f t="shared" si="1"/>
        <v>Добавить наименование тарифа</v>
      </c>
    </row>
    <row r="58" spans="1:42" ht="11.25" customHeight="1"/>
    <row r="59" spans="1:42" ht="27" customHeight="1">
      <c r="T59" s="833"/>
      <c r="U59" s="833"/>
      <c r="V59" s="833"/>
      <c r="W59" s="833"/>
      <c r="X59" s="833"/>
      <c r="Y59" s="833"/>
      <c r="Z59" s="833"/>
      <c r="AA59" s="833"/>
      <c r="AB59" s="833"/>
      <c r="AC59" s="833"/>
      <c r="AD59" s="833"/>
      <c r="AE59" s="833"/>
      <c r="AF59" s="833"/>
      <c r="AG59" s="833"/>
      <c r="AH59" s="833"/>
      <c r="AI59" s="833"/>
      <c r="AJ59" s="833"/>
      <c r="AK59" s="833"/>
      <c r="AL59" s="833"/>
      <c r="AM59" s="833"/>
    </row>
    <row r="60" spans="1:42" ht="62.25" customHeight="1">
      <c r="T60" s="833"/>
      <c r="U60" s="833"/>
      <c r="V60" s="833"/>
      <c r="W60" s="833"/>
      <c r="X60" s="833"/>
      <c r="Y60" s="833"/>
      <c r="Z60" s="833"/>
      <c r="AA60" s="833"/>
      <c r="AB60" s="833"/>
      <c r="AC60" s="833"/>
      <c r="AD60" s="833"/>
      <c r="AE60" s="833"/>
      <c r="AF60" s="833"/>
      <c r="AG60" s="833"/>
      <c r="AH60" s="833"/>
      <c r="AI60" s="833"/>
      <c r="AJ60" s="833"/>
      <c r="AK60" s="833"/>
      <c r="AL60" s="833"/>
      <c r="AM60" s="833"/>
    </row>
    <row r="62" spans="1:42" ht="18" customHeight="1">
      <c r="T62" s="833"/>
      <c r="U62" s="833"/>
      <c r="V62" s="833"/>
      <c r="W62" s="833"/>
      <c r="X62" s="833"/>
      <c r="Y62" s="833"/>
      <c r="Z62" s="833"/>
      <c r="AA62" s="833"/>
      <c r="AB62" s="833"/>
      <c r="AC62" s="833"/>
      <c r="AD62" s="833"/>
      <c r="AE62" s="833"/>
      <c r="AF62" s="833"/>
      <c r="AG62" s="833"/>
      <c r="AH62" s="833"/>
      <c r="AI62" s="833"/>
      <c r="AJ62" s="833"/>
      <c r="AK62" s="833"/>
      <c r="AL62" s="833"/>
      <c r="AM62" s="833"/>
    </row>
    <row r="63" spans="1:42" ht="18" customHeight="1">
      <c r="T63" s="833"/>
      <c r="U63" s="833"/>
      <c r="V63" s="833"/>
      <c r="W63" s="833"/>
      <c r="X63" s="833"/>
      <c r="Y63" s="833"/>
      <c r="Z63" s="833"/>
      <c r="AA63" s="833"/>
      <c r="AB63" s="833"/>
      <c r="AC63" s="833"/>
      <c r="AD63" s="833"/>
      <c r="AE63" s="833"/>
      <c r="AF63" s="833"/>
      <c r="AG63" s="833"/>
      <c r="AH63" s="833"/>
      <c r="AI63" s="833"/>
      <c r="AJ63" s="833"/>
      <c r="AK63" s="833"/>
      <c r="AL63" s="833"/>
      <c r="AM63" s="833"/>
    </row>
    <row r="64" spans="1:42" ht="27.75" customHeight="1">
      <c r="T64" s="833"/>
      <c r="U64" s="833"/>
      <c r="V64" s="833"/>
      <c r="W64" s="833"/>
      <c r="X64" s="833"/>
      <c r="Y64" s="833"/>
      <c r="Z64" s="833"/>
      <c r="AA64" s="833"/>
      <c r="AB64" s="833"/>
      <c r="AC64" s="833"/>
      <c r="AD64" s="833"/>
      <c r="AE64" s="833"/>
      <c r="AF64" s="833"/>
      <c r="AG64" s="833"/>
      <c r="AH64" s="833"/>
      <c r="AI64" s="833"/>
      <c r="AJ64" s="833"/>
      <c r="AK64" s="833"/>
      <c r="AL64" s="833"/>
      <c r="AM64" s="83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4"/>
  <sheetViews>
    <sheetView showGridLines="0" topLeftCell="P25"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2"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03125" hidden="1" customWidth="1"/>
    <col min="30" max="30" width="0.140625" customWidth="1"/>
    <col min="31" max="31" width="24.7109375" customWidth="1"/>
    <col min="32" max="33" width="0.14062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row r="2" spans="5:42" ht="21" hidden="1" customHeight="1">
      <c r="E2" s="971">
        <v>1</v>
      </c>
      <c r="R2" s="263"/>
      <c r="S2" s="264" t="e">
        <f>INDEX(PT_DIFFERENTIATION_NUM_NTAR,MATCH(A2,PT_DIFFERENTIATION_NTAR_ID,0))</f>
        <v>#N/A</v>
      </c>
      <c r="T2" s="265" t="s">
        <v>255</v>
      </c>
      <c r="U2" s="266"/>
      <c r="V2" s="966"/>
      <c r="W2" s="967"/>
      <c r="X2" s="967"/>
      <c r="Y2" s="967"/>
      <c r="Z2" s="967"/>
      <c r="AA2" s="967"/>
      <c r="AB2" s="967"/>
      <c r="AC2" s="968"/>
      <c r="AD2" s="966" t="e">
        <f>INDEX(PT_DIFFERENTIATION_NTAR,MATCH(A2,PT_DIFFERENTIATION_NTAR_ID,0))</f>
        <v>#N/A</v>
      </c>
      <c r="AE2" s="967"/>
      <c r="AF2" s="967"/>
      <c r="AG2" s="967"/>
      <c r="AH2" s="967"/>
      <c r="AI2" s="967"/>
      <c r="AJ2" s="967"/>
      <c r="AK2" s="967"/>
      <c r="AL2" s="968"/>
      <c r="AM2" s="268" t="s">
        <v>520</v>
      </c>
      <c r="AP2" s="63" t="str">
        <f t="shared" ref="AP2:AP15" si="0">IF(T2="","",T2)</f>
        <v>Наименование тарифа</v>
      </c>
    </row>
    <row r="3" spans="5:42" ht="21" hidden="1" customHeight="1">
      <c r="E3" s="972"/>
      <c r="F3" s="971">
        <v>1</v>
      </c>
      <c r="Q3" s="269"/>
      <c r="R3" s="270"/>
      <c r="S3" s="264" t="e">
        <f>INDEX(PT_DIFFERENTIATION_NUM_TER,MATCH(B3,PT_DIFFERENTIATION_TER_ID,0))</f>
        <v>#N/A</v>
      </c>
      <c r="T3" s="271" t="s">
        <v>521</v>
      </c>
      <c r="U3" s="266"/>
      <c r="V3" s="966"/>
      <c r="W3" s="967"/>
      <c r="X3" s="967"/>
      <c r="Y3" s="967"/>
      <c r="Z3" s="967"/>
      <c r="AA3" s="967"/>
      <c r="AB3" s="967"/>
      <c r="AC3" s="968"/>
      <c r="AD3" s="966" t="e">
        <f>INDEX(PT_DIFFERENTIATION_TER,MATCH(B3,PT_DIFFERENTIATION_TER_ID,0))</f>
        <v>#N/A</v>
      </c>
      <c r="AE3" s="967"/>
      <c r="AF3" s="967"/>
      <c r="AG3" s="967"/>
      <c r="AH3" s="967"/>
      <c r="AI3" s="967"/>
      <c r="AJ3" s="967"/>
      <c r="AK3" s="967"/>
      <c r="AL3" s="968"/>
      <c r="AM3" s="268" t="s">
        <v>522</v>
      </c>
      <c r="AP3" s="63" t="str">
        <f t="shared" si="0"/>
        <v>Территория действия тарифа</v>
      </c>
    </row>
    <row r="4" spans="5:42" ht="23.25" hidden="1" customHeight="1">
      <c r="E4" s="972"/>
      <c r="F4" s="972"/>
      <c r="G4" s="971">
        <v>1</v>
      </c>
      <c r="Q4" s="269"/>
      <c r="R4" s="270"/>
      <c r="S4" s="264" t="e">
        <f>INDEX(PT_DIFFERENTIATION_NUM_CS,MATCH(C4,PT_DIFFERENTIATION_CS_ID,0))</f>
        <v>#N/A</v>
      </c>
      <c r="T4" s="272" t="s">
        <v>523</v>
      </c>
      <c r="U4" s="266"/>
      <c r="V4" s="966"/>
      <c r="W4" s="967"/>
      <c r="X4" s="967"/>
      <c r="Y4" s="967"/>
      <c r="Z4" s="967"/>
      <c r="AA4" s="967"/>
      <c r="AB4" s="967"/>
      <c r="AC4" s="968"/>
      <c r="AD4" s="966" t="e">
        <f>INDEX(PT_DIFFERENTIATION_CS,MATCH(C4,PT_DIFFERENTIATION_CS_ID,0))</f>
        <v>#N/A</v>
      </c>
      <c r="AE4" s="967"/>
      <c r="AF4" s="967"/>
      <c r="AG4" s="967"/>
      <c r="AH4" s="967"/>
      <c r="AI4" s="967"/>
      <c r="AJ4" s="967"/>
      <c r="AK4" s="967"/>
      <c r="AL4" s="968"/>
      <c r="AM4" s="268" t="s">
        <v>524</v>
      </c>
      <c r="AP4" s="63" t="str">
        <f t="shared" si="0"/>
        <v xml:space="preserve">Наименование системы теплоснабжения </v>
      </c>
    </row>
    <row r="5" spans="5:42" ht="21" hidden="1" customHeight="1">
      <c r="E5" s="972"/>
      <c r="F5" s="972"/>
      <c r="G5" s="972"/>
      <c r="H5" s="971">
        <v>1</v>
      </c>
      <c r="Q5" s="269"/>
      <c r="R5" s="270"/>
      <c r="S5" s="264" t="e">
        <f>INDEX(PT_DIFFERENTIATION_NUM_IST_TE,MATCH(D5,PT_DIFFERENTIATION_IST_TE_ID,0))</f>
        <v>#N/A</v>
      </c>
      <c r="T5" s="273" t="s">
        <v>525</v>
      </c>
      <c r="U5" s="266"/>
      <c r="V5" s="966"/>
      <c r="W5" s="967"/>
      <c r="X5" s="967"/>
      <c r="Y5" s="967"/>
      <c r="Z5" s="967"/>
      <c r="AA5" s="967"/>
      <c r="AB5" s="967"/>
      <c r="AC5" s="968"/>
      <c r="AD5" s="966" t="e">
        <f>INDEX(PT_DIFFERENTIATION_IST_TE,MATCH(D5,PT_DIFFERENTIATION_IST_TE_ID,0))</f>
        <v>#N/A</v>
      </c>
      <c r="AE5" s="967"/>
      <c r="AF5" s="967"/>
      <c r="AG5" s="967"/>
      <c r="AH5" s="967"/>
      <c r="AI5" s="967"/>
      <c r="AJ5" s="967"/>
      <c r="AK5" s="967"/>
      <c r="AL5" s="968"/>
      <c r="AM5" s="268" t="s">
        <v>526</v>
      </c>
      <c r="AP5" s="63" t="str">
        <f t="shared" si="0"/>
        <v xml:space="preserve">Источник тепловой энергии  </v>
      </c>
    </row>
    <row r="6" spans="5:42" ht="47.25" hidden="1" customHeight="1">
      <c r="E6" s="972"/>
      <c r="F6" s="972"/>
      <c r="G6" s="972"/>
      <c r="H6" s="972"/>
      <c r="I6" s="973" t="e">
        <f>S5&amp;".1"</f>
        <v>#N/A</v>
      </c>
      <c r="L6" s="274" t="s">
        <v>527</v>
      </c>
      <c r="P6" s="975">
        <v>1</v>
      </c>
      <c r="R6" s="275"/>
      <c r="S6" s="264" t="e">
        <f>$I6</f>
        <v>#N/A</v>
      </c>
      <c r="T6" s="276" t="s">
        <v>528</v>
      </c>
      <c r="U6" s="266"/>
      <c r="V6" s="960"/>
      <c r="W6" s="961"/>
      <c r="X6" s="961"/>
      <c r="Y6" s="961"/>
      <c r="Z6" s="961"/>
      <c r="AA6" s="961"/>
      <c r="AB6" s="961"/>
      <c r="AC6" s="962"/>
      <c r="AD6" s="960"/>
      <c r="AE6" s="961"/>
      <c r="AF6" s="961"/>
      <c r="AG6" s="961"/>
      <c r="AH6" s="961"/>
      <c r="AI6" s="961"/>
      <c r="AJ6" s="961"/>
      <c r="AK6" s="961"/>
      <c r="AL6" s="962"/>
      <c r="AM6" s="268" t="s">
        <v>529</v>
      </c>
      <c r="AP6" s="63" t="str">
        <f t="shared" si="0"/>
        <v>Схема подключения теплопотребляющей установки к коллектору источника тепловой энергии</v>
      </c>
    </row>
    <row r="7" spans="5:42" ht="21" hidden="1" customHeight="1">
      <c r="E7" s="972"/>
      <c r="F7" s="972"/>
      <c r="G7" s="972"/>
      <c r="H7" s="972"/>
      <c r="I7" s="974"/>
      <c r="J7" s="973" t="e">
        <f>I6&amp;".1"</f>
        <v>#N/A</v>
      </c>
      <c r="L7" s="274" t="s">
        <v>530</v>
      </c>
      <c r="P7" s="833"/>
      <c r="Q7" s="975">
        <v>1</v>
      </c>
      <c r="R7" s="277"/>
      <c r="S7" s="264" t="e">
        <f>$J7</f>
        <v>#N/A</v>
      </c>
      <c r="T7" s="278" t="s">
        <v>531</v>
      </c>
      <c r="U7" s="266"/>
      <c r="V7" s="960"/>
      <c r="W7" s="961"/>
      <c r="X7" s="961"/>
      <c r="Y7" s="961"/>
      <c r="Z7" s="961"/>
      <c r="AA7" s="961"/>
      <c r="AB7" s="961"/>
      <c r="AC7" s="962"/>
      <c r="AD7" s="960"/>
      <c r="AE7" s="961"/>
      <c r="AF7" s="961"/>
      <c r="AG7" s="961"/>
      <c r="AH7" s="961"/>
      <c r="AI7" s="961"/>
      <c r="AJ7" s="961"/>
      <c r="AK7" s="961"/>
      <c r="AL7" s="962"/>
      <c r="AM7" s="268" t="s">
        <v>532</v>
      </c>
      <c r="AP7" s="63" t="str">
        <f t="shared" si="0"/>
        <v>Группа потребителей</v>
      </c>
    </row>
    <row r="8" spans="5:42" ht="21" hidden="1" customHeight="1">
      <c r="E8" s="972"/>
      <c r="F8" s="972"/>
      <c r="G8" s="972"/>
      <c r="H8" s="972"/>
      <c r="I8" s="974"/>
      <c r="J8" s="974"/>
      <c r="K8" s="973" t="e">
        <f>J7&amp;".1"</f>
        <v>#N/A</v>
      </c>
      <c r="L8" s="274" t="s">
        <v>533</v>
      </c>
      <c r="P8" s="833"/>
      <c r="Q8" s="833"/>
      <c r="R8" s="277">
        <v>1</v>
      </c>
      <c r="S8" s="264" t="e">
        <f>$K8</f>
        <v>#N/A</v>
      </c>
      <c r="T8" s="279"/>
      <c r="U8" s="266"/>
      <c r="V8" s="281"/>
      <c r="W8" s="280"/>
      <c r="X8" s="281"/>
      <c r="Y8" s="325"/>
      <c r="Z8" s="976"/>
      <c r="AA8" s="845" t="s">
        <v>46</v>
      </c>
      <c r="AB8" s="976"/>
      <c r="AC8" s="845" t="s">
        <v>46</v>
      </c>
      <c r="AD8" s="281"/>
      <c r="AE8" s="280"/>
      <c r="AF8" s="281"/>
      <c r="AG8" s="325"/>
      <c r="AH8" s="976"/>
      <c r="AI8" s="845" t="s">
        <v>46</v>
      </c>
      <c r="AJ8" s="976"/>
      <c r="AK8" s="845" t="s">
        <v>46</v>
      </c>
      <c r="AL8" s="281"/>
      <c r="AM8" s="994" t="s">
        <v>534</v>
      </c>
      <c r="AN8" s="242" t="e">
        <f ca="1">STRCHECKDATE(V9:AL9)</f>
        <v>#NAME?</v>
      </c>
      <c r="AP8" s="63" t="str">
        <f t="shared" si="0"/>
        <v/>
      </c>
    </row>
    <row r="9" spans="5:42" ht="0.75" hidden="1" customHeight="1">
      <c r="E9" s="972"/>
      <c r="F9" s="972"/>
      <c r="G9" s="972"/>
      <c r="H9" s="972"/>
      <c r="I9" s="974"/>
      <c r="J9" s="974"/>
      <c r="K9" s="973"/>
      <c r="P9" s="833"/>
      <c r="Q9" s="833"/>
      <c r="R9" s="277"/>
      <c r="S9" s="247"/>
      <c r="T9" s="266"/>
      <c r="U9" s="266"/>
      <c r="V9" s="281"/>
      <c r="W9" s="281"/>
      <c r="X9" s="281"/>
      <c r="Y9" s="284" t="str">
        <f>Z8&amp;"-"&amp;AB8</f>
        <v>-</v>
      </c>
      <c r="Z9" s="977"/>
      <c r="AA9" s="845"/>
      <c r="AB9" s="977"/>
      <c r="AC9" s="845"/>
      <c r="AD9" s="281"/>
      <c r="AE9" s="281"/>
      <c r="AF9" s="281"/>
      <c r="AG9" s="284" t="str">
        <f>AH8&amp;"-"&amp;AJ8</f>
        <v>-</v>
      </c>
      <c r="AH9" s="977"/>
      <c r="AI9" s="845"/>
      <c r="AJ9" s="977"/>
      <c r="AK9" s="845"/>
      <c r="AL9" s="281"/>
      <c r="AM9" s="995"/>
      <c r="AP9" s="63" t="str">
        <f t="shared" si="0"/>
        <v/>
      </c>
    </row>
    <row r="10" spans="5:42" ht="15" hidden="1" customHeight="1">
      <c r="E10" s="972"/>
      <c r="F10" s="972"/>
      <c r="G10" s="972"/>
      <c r="H10" s="972"/>
      <c r="I10" s="974"/>
      <c r="J10" s="973"/>
      <c r="P10" s="833"/>
      <c r="Q10" s="833"/>
      <c r="R10" s="275"/>
      <c r="S10" s="286"/>
      <c r="T10" s="287" t="s">
        <v>535</v>
      </c>
      <c r="U10" s="93"/>
      <c r="V10" s="93"/>
      <c r="W10" s="93"/>
      <c r="X10" s="93"/>
      <c r="Y10" s="93"/>
      <c r="Z10" s="93"/>
      <c r="AA10" s="93"/>
      <c r="AB10" s="93"/>
      <c r="AC10" s="93"/>
      <c r="AD10" s="93"/>
      <c r="AE10" s="93"/>
      <c r="AF10" s="93"/>
      <c r="AG10" s="93"/>
      <c r="AH10" s="93"/>
      <c r="AI10" s="93"/>
      <c r="AJ10" s="93"/>
      <c r="AK10" s="93"/>
      <c r="AL10" s="288"/>
      <c r="AM10" s="996"/>
      <c r="AP10" s="63" t="str">
        <f t="shared" si="0"/>
        <v>Добавить вид теплоносителя (параметры теплоносителя)</v>
      </c>
    </row>
    <row r="11" spans="5:42" ht="15" hidden="1" customHeight="1">
      <c r="E11" s="972"/>
      <c r="F11" s="972"/>
      <c r="G11" s="972"/>
      <c r="H11" s="972"/>
      <c r="I11" s="973"/>
      <c r="P11" s="833"/>
      <c r="R11" s="275"/>
      <c r="S11" s="286"/>
      <c r="T11" s="289" t="s">
        <v>536</v>
      </c>
      <c r="U11" s="93"/>
      <c r="V11" s="93"/>
      <c r="W11" s="93"/>
      <c r="X11" s="93"/>
      <c r="Y11" s="93"/>
      <c r="Z11" s="93"/>
      <c r="AA11" s="93"/>
      <c r="AB11" s="93"/>
      <c r="AC11" s="290"/>
      <c r="AD11" s="93"/>
      <c r="AE11" s="93"/>
      <c r="AF11" s="93"/>
      <c r="AG11" s="93"/>
      <c r="AH11" s="93"/>
      <c r="AI11" s="93"/>
      <c r="AJ11" s="93"/>
      <c r="AK11" s="290"/>
      <c r="AL11" s="93"/>
      <c r="AM11" s="291"/>
      <c r="AP11" s="63" t="str">
        <f t="shared" si="0"/>
        <v>Добавить группу потребителей</v>
      </c>
    </row>
    <row r="12" spans="5:42" ht="14.25" hidden="1" customHeight="1">
      <c r="E12" s="972"/>
      <c r="F12" s="972"/>
      <c r="G12" s="972"/>
      <c r="H12" s="971"/>
      <c r="R12" s="263"/>
      <c r="S12" s="286"/>
      <c r="T12" s="292" t="s">
        <v>537</v>
      </c>
      <c r="U12" s="93"/>
      <c r="V12" s="93"/>
      <c r="W12" s="93"/>
      <c r="X12" s="93"/>
      <c r="Y12" s="93"/>
      <c r="Z12" s="93"/>
      <c r="AA12" s="93"/>
      <c r="AB12" s="93"/>
      <c r="AC12" s="290"/>
      <c r="AD12" s="93"/>
      <c r="AE12" s="93"/>
      <c r="AF12" s="93"/>
      <c r="AG12" s="93"/>
      <c r="AH12" s="93"/>
      <c r="AI12" s="93"/>
      <c r="AJ12" s="93"/>
      <c r="AK12" s="290"/>
      <c r="AL12" s="93"/>
      <c r="AM12" s="291"/>
      <c r="AP12" s="63" t="str">
        <f t="shared" si="0"/>
        <v>Добавить схему подключения</v>
      </c>
    </row>
    <row r="13" spans="5:42" ht="0.75" hidden="1" customHeight="1">
      <c r="E13" s="972"/>
      <c r="F13" s="972"/>
      <c r="G13" s="971"/>
      <c r="S13" s="293"/>
      <c r="T13" s="294" t="s">
        <v>538</v>
      </c>
      <c r="U13" s="295"/>
      <c r="V13" s="295"/>
      <c r="W13" s="295"/>
      <c r="X13" s="295"/>
      <c r="Y13" s="295"/>
      <c r="Z13" s="295"/>
      <c r="AA13" s="295"/>
      <c r="AB13" s="295"/>
      <c r="AC13" s="295"/>
      <c r="AD13" s="295"/>
      <c r="AE13" s="295"/>
      <c r="AF13" s="295"/>
      <c r="AG13" s="295"/>
      <c r="AH13" s="295"/>
      <c r="AI13" s="295"/>
      <c r="AJ13" s="295"/>
      <c r="AK13" s="295"/>
      <c r="AL13" s="295"/>
      <c r="AM13" s="295"/>
      <c r="AP13" s="63" t="str">
        <f t="shared" si="0"/>
        <v>Добавить источник для дифференциации</v>
      </c>
    </row>
    <row r="14" spans="5:42" ht="0.75" hidden="1" customHeight="1">
      <c r="E14" s="972"/>
      <c r="F14" s="971"/>
      <c r="T14" s="296" t="s">
        <v>539</v>
      </c>
      <c r="AP14" s="63" t="str">
        <f t="shared" si="0"/>
        <v>Добавить централизованную систему для дифференциации</v>
      </c>
    </row>
    <row r="15" spans="5:42" ht="0.75" hidden="1" customHeight="1">
      <c r="E15" s="971"/>
      <c r="T15" s="297" t="s">
        <v>540</v>
      </c>
      <c r="AP15" s="63" t="str">
        <f t="shared" si="0"/>
        <v>Добавить территорию для дифференциации</v>
      </c>
    </row>
    <row r="16" spans="5:42" ht="14.25" hidden="1" customHeight="1"/>
    <row r="17" spans="15:37" ht="14.25" hidden="1" customHeight="1">
      <c r="AD17" s="298"/>
      <c r="AE17" s="298"/>
      <c r="AF17" s="298"/>
      <c r="AG17" s="299"/>
      <c r="AH17" s="970"/>
      <c r="AI17" s="969" t="s">
        <v>46</v>
      </c>
      <c r="AJ17" s="970"/>
      <c r="AK17" s="969" t="s">
        <v>46</v>
      </c>
    </row>
    <row r="18" spans="15:37" ht="14.25" hidden="1" customHeight="1">
      <c r="AD18" s="298"/>
      <c r="AE18" s="298"/>
      <c r="AF18" s="298"/>
      <c r="AG18" s="284" t="str">
        <f>AH17&amp;"-"&amp;AJ17</f>
        <v>-</v>
      </c>
      <c r="AH18" s="969"/>
      <c r="AI18" s="969"/>
      <c r="AJ18" s="969"/>
      <c r="AK18" s="969"/>
    </row>
    <row r="19" spans="15:37" ht="14.25" hidden="1" customHeight="1"/>
    <row r="20" spans="15:37" ht="22.5" hidden="1" customHeight="1">
      <c r="O20" s="300" t="s">
        <v>541</v>
      </c>
      <c r="Z20" s="300"/>
      <c r="AB20" s="300"/>
      <c r="AH20" s="300"/>
      <c r="AJ20" s="300"/>
    </row>
    <row r="21" spans="15:37" ht="14.25" hidden="1" customHeight="1"/>
    <row r="22" spans="15:37" ht="33.75" hidden="1" customHeight="1">
      <c r="O22" s="274" t="s">
        <v>542</v>
      </c>
      <c r="T22" s="21" t="s">
        <v>543</v>
      </c>
      <c r="AA22" s="102" t="s">
        <v>544</v>
      </c>
      <c r="AC22" s="102" t="s">
        <v>545</v>
      </c>
      <c r="AD22" s="21" t="s">
        <v>543</v>
      </c>
      <c r="AI22" s="102" t="s">
        <v>546</v>
      </c>
      <c r="AK22" s="102" t="s">
        <v>545</v>
      </c>
    </row>
    <row r="23" spans="15:37" ht="14.25" hidden="1" customHeight="1"/>
    <row r="24" spans="15:37" ht="14.25" hidden="1" customHeight="1"/>
    <row r="25" spans="15:37" ht="14.25" customHeight="1">
      <c r="Q25" s="301"/>
      <c r="R25" s="301"/>
      <c r="S25" s="302"/>
      <c r="T25" s="22"/>
      <c r="U25" s="22"/>
    </row>
    <row r="26" spans="15:37" ht="27.75" customHeight="1">
      <c r="Q26" s="301"/>
      <c r="R26" s="301"/>
      <c r="S26" s="9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953"/>
      <c r="U26" s="953"/>
      <c r="V26" s="953"/>
      <c r="W26" s="953"/>
      <c r="X26" s="953"/>
      <c r="Y26" s="953"/>
      <c r="Z26" s="953"/>
      <c r="AA26" s="953"/>
      <c r="AB26" s="953"/>
      <c r="AC26" s="953"/>
      <c r="AD26" s="953"/>
      <c r="AE26" s="953"/>
      <c r="AF26" s="953"/>
      <c r="AG26" s="953"/>
      <c r="AH26" s="953"/>
      <c r="AI26" s="953"/>
      <c r="AJ26" s="953"/>
    </row>
    <row r="27" spans="15:37" ht="14.25" customHeight="1">
      <c r="Q27" s="301"/>
      <c r="R27" s="301"/>
      <c r="S27" s="927" t="str">
        <f>IF(org=0,"Не определено",org)</f>
        <v>ООО "Смоленскрегионтеплоэнерго"</v>
      </c>
      <c r="T27" s="927"/>
      <c r="U27" s="927"/>
      <c r="V27" s="927"/>
      <c r="W27" s="927"/>
      <c r="X27" s="927"/>
      <c r="Y27" s="927"/>
      <c r="Z27" s="927"/>
      <c r="AA27" s="927"/>
      <c r="AB27" s="927"/>
      <c r="AC27" s="927"/>
      <c r="AD27" s="927"/>
      <c r="AE27" s="927"/>
      <c r="AF27" s="927"/>
      <c r="AG27" s="927"/>
      <c r="AH27" s="927"/>
      <c r="AI27" s="927"/>
      <c r="AJ27" s="927"/>
    </row>
    <row r="28" spans="15:37" ht="14.25" hidden="1" customHeight="1">
      <c r="Q28" s="301"/>
      <c r="R28" s="301"/>
      <c r="S28" s="302"/>
      <c r="T28" s="22"/>
      <c r="U28" s="22"/>
      <c r="V28" s="303"/>
      <c r="W28" s="303"/>
      <c r="X28" s="303"/>
      <c r="Y28" s="303"/>
      <c r="Z28" s="303"/>
      <c r="AA28" s="303"/>
      <c r="AB28" s="303"/>
      <c r="AC28" s="303"/>
      <c r="AD28" s="303"/>
      <c r="AE28" s="303"/>
      <c r="AF28" s="303"/>
      <c r="AG28" s="303"/>
      <c r="AH28" s="303"/>
      <c r="AI28" s="303"/>
      <c r="AJ28" s="303"/>
      <c r="AK28" s="303"/>
    </row>
    <row r="29" spans="15:37" ht="25.5" hidden="1" customHeight="1">
      <c r="S29" s="963" t="s">
        <v>24</v>
      </c>
      <c r="T29" s="963"/>
      <c r="U29" s="305"/>
      <c r="V29" s="965" t="str">
        <f>IF(TITLE_NAME_OR_PR_CHANGE="",IF(TITLE_NAME_OR_PR="","",TITLE_NAME_OR_PR),TITLE_NAME_OR_PR_CHANGE)</f>
        <v/>
      </c>
      <c r="W29" s="965"/>
      <c r="X29" s="965"/>
      <c r="Y29" s="965"/>
      <c r="Z29" s="965"/>
      <c r="AA29" s="965"/>
      <c r="AB29" s="965"/>
      <c r="AD29" s="965" t="str">
        <f>IF(TITLE_NAME_OR_PR_CHANGE="",IF(TITLE_NAME_OR_PR="","",TITLE_NAME_OR_PR),TITLE_NAME_OR_PR_CHANGE)</f>
        <v/>
      </c>
      <c r="AE29" s="965"/>
      <c r="AF29" s="965"/>
      <c r="AG29" s="965"/>
      <c r="AH29" s="965"/>
      <c r="AI29" s="965"/>
      <c r="AJ29" s="965"/>
    </row>
    <row r="30" spans="15:37" ht="18.75" hidden="1" customHeight="1">
      <c r="S30" s="963" t="s">
        <v>547</v>
      </c>
      <c r="T30" s="963"/>
      <c r="U30" s="305"/>
      <c r="V30" s="964" t="str">
        <f>IF(TITLE_DATE_PR_CHANGE="",IF(TITLE_DATE_PR="","",TITLE_DATE_PR),TITLE_DATE_PR_CHANGE)</f>
        <v/>
      </c>
      <c r="W30" s="964"/>
      <c r="X30" s="964"/>
      <c r="Y30" s="964"/>
      <c r="Z30" s="964"/>
      <c r="AA30" s="964"/>
      <c r="AB30" s="964"/>
      <c r="AD30" s="964" t="str">
        <f>IF(TITLE_DATE_PR_CHANGE="",IF(TITLE_DATE_PR="","",TITLE_DATE_PR),TITLE_DATE_PR_CHANGE)</f>
        <v/>
      </c>
      <c r="AE30" s="964"/>
      <c r="AF30" s="964"/>
      <c r="AG30" s="964"/>
      <c r="AH30" s="964"/>
      <c r="AI30" s="964"/>
      <c r="AJ30" s="964"/>
    </row>
    <row r="31" spans="15:37" ht="18.75" hidden="1" customHeight="1">
      <c r="S31" s="963" t="s">
        <v>548</v>
      </c>
      <c r="T31" s="963"/>
      <c r="U31" s="305"/>
      <c r="V31" s="965" t="str">
        <f>IF(TITLE_NUMBER_PR_CHANGE="",IF(TITLE_NUMBER_PR="","",TITLE_NUMBER_PR),TITLE_NUMBER_PR_CHANGE)</f>
        <v/>
      </c>
      <c r="W31" s="965"/>
      <c r="X31" s="965"/>
      <c r="Y31" s="965"/>
      <c r="Z31" s="965"/>
      <c r="AA31" s="965"/>
      <c r="AB31" s="965"/>
      <c r="AD31" s="965" t="str">
        <f>IF(TITLE_NUMBER_PR_CHANGE="",IF(TITLE_NUMBER_PR="","",TITLE_NUMBER_PR),TITLE_NUMBER_PR_CHANGE)</f>
        <v/>
      </c>
      <c r="AE31" s="965"/>
      <c r="AF31" s="965"/>
      <c r="AG31" s="965"/>
      <c r="AH31" s="965"/>
      <c r="AI31" s="965"/>
      <c r="AJ31" s="965"/>
    </row>
    <row r="32" spans="15:37" ht="18.75" hidden="1" customHeight="1">
      <c r="S32" s="963" t="s">
        <v>25</v>
      </c>
      <c r="T32" s="963"/>
      <c r="U32" s="305"/>
      <c r="V32" s="965" t="str">
        <f>IF(TITLE_IST_PUB_CHANGE="",IF(TITLE_IST_PUB="","",TITLE_IST_PUB),TITLE_IST_PUB_CHANGE)</f>
        <v/>
      </c>
      <c r="W32" s="965"/>
      <c r="X32" s="965"/>
      <c r="Y32" s="965"/>
      <c r="Z32" s="965"/>
      <c r="AA32" s="965"/>
      <c r="AB32" s="965"/>
      <c r="AD32" s="965" t="str">
        <f>IF(TITLE_IST_PUB_CHANGE="",IF(TITLE_IST_PUB="","",TITLE_IST_PUB),TITLE_IST_PUB_CHANGE)</f>
        <v/>
      </c>
      <c r="AE32" s="965"/>
      <c r="AF32" s="965"/>
      <c r="AG32" s="965"/>
      <c r="AH32" s="965"/>
      <c r="AI32" s="965"/>
      <c r="AJ32" s="965"/>
    </row>
    <row r="33" spans="1:42" ht="14.25" hidden="1" customHeight="1">
      <c r="Q33" s="301"/>
      <c r="R33" s="301"/>
      <c r="S33" s="302"/>
      <c r="T33" s="22"/>
      <c r="U33" s="22"/>
      <c r="V33" s="303"/>
      <c r="W33" s="303"/>
      <c r="X33" s="303"/>
      <c r="Y33" s="303"/>
      <c r="Z33" s="303"/>
      <c r="AA33" s="303"/>
      <c r="AB33" s="303"/>
      <c r="AC33" s="303"/>
      <c r="AD33" s="303"/>
      <c r="AE33" s="303"/>
      <c r="AF33" s="303"/>
      <c r="AG33" s="303"/>
      <c r="AH33" s="303"/>
      <c r="AI33" s="303"/>
      <c r="AJ33" s="303"/>
      <c r="AK33" s="303"/>
    </row>
    <row r="34" spans="1:42" ht="18.75" hidden="1" customHeight="1">
      <c r="S34" s="963" t="s">
        <v>549</v>
      </c>
      <c r="T34" s="963"/>
      <c r="U34" s="305"/>
      <c r="V34" s="964" t="str">
        <f>IF(TITLE_DATE_PR_CHANGE="",IF(TITLE_DATE_PR="","",TITLE_DATE_PR),TITLE_DATE_PR_CHANGE)</f>
        <v/>
      </c>
      <c r="W34" s="964"/>
      <c r="X34" s="964"/>
      <c r="Y34" s="964"/>
      <c r="Z34" s="964"/>
      <c r="AA34" s="964"/>
      <c r="AB34" s="964"/>
      <c r="AD34" s="964" t="str">
        <f>IF(TITLE_DATE_PR_CHANGE="",IF(TITLE_DATE_PR="","",TITLE_DATE_PR),TITLE_DATE_PR_CHANGE)</f>
        <v/>
      </c>
      <c r="AE34" s="964"/>
      <c r="AF34" s="964"/>
      <c r="AG34" s="964"/>
      <c r="AH34" s="964"/>
      <c r="AI34" s="964"/>
      <c r="AJ34" s="964"/>
    </row>
    <row r="35" spans="1:42" ht="18.75" hidden="1" customHeight="1">
      <c r="S35" s="963" t="s">
        <v>550</v>
      </c>
      <c r="T35" s="963"/>
      <c r="U35" s="305"/>
      <c r="V35" s="965" t="str">
        <f>IF(TITLE_NUMBER_PR_CHANGE="",IF(TITLE_NUMBER_PR="","",TITLE_NUMBER_PR),TITLE_NUMBER_PR_CHANGE)</f>
        <v/>
      </c>
      <c r="W35" s="965"/>
      <c r="X35" s="965"/>
      <c r="Y35" s="965"/>
      <c r="Z35" s="965"/>
      <c r="AA35" s="965"/>
      <c r="AB35" s="965"/>
      <c r="AD35" s="965" t="str">
        <f>IF(TITLE_NUMBER_PR_CHANGE="",IF(TITLE_NUMBER_PR="","",TITLE_NUMBER_PR),TITLE_NUMBER_PR_CHANGE)</f>
        <v/>
      </c>
      <c r="AE35" s="965"/>
      <c r="AF35" s="965"/>
      <c r="AG35" s="965"/>
      <c r="AH35" s="965"/>
      <c r="AI35" s="965"/>
      <c r="AJ35" s="965"/>
    </row>
    <row r="36" spans="1:42" ht="14.25" hidden="1" customHeight="1">
      <c r="AC36" s="242" t="s">
        <v>551</v>
      </c>
      <c r="AK36" s="242" t="s">
        <v>551</v>
      </c>
    </row>
    <row r="37" spans="1:42" ht="14.25" customHeight="1">
      <c r="Q37" s="301"/>
      <c r="R37" s="301"/>
      <c r="S37" s="302"/>
      <c r="T37" s="22"/>
      <c r="U37" s="307"/>
      <c r="V37" s="983"/>
      <c r="W37" s="983"/>
      <c r="X37" s="983"/>
      <c r="Y37" s="983"/>
      <c r="Z37" s="983"/>
      <c r="AA37" s="983"/>
      <c r="AB37" s="983"/>
      <c r="AC37" s="983"/>
      <c r="AD37" s="983"/>
      <c r="AE37" s="983"/>
      <c r="AF37" s="983"/>
      <c r="AG37" s="983"/>
      <c r="AH37" s="983"/>
      <c r="AI37" s="983"/>
      <c r="AJ37" s="983"/>
      <c r="AK37" s="983"/>
    </row>
    <row r="38" spans="1:42" ht="14.25" customHeight="1">
      <c r="Q38" s="301"/>
      <c r="R38" s="301"/>
      <c r="S38" s="858" t="s">
        <v>424</v>
      </c>
      <c r="T38" s="858"/>
      <c r="U38" s="858"/>
      <c r="V38" s="858"/>
      <c r="W38" s="858"/>
      <c r="X38" s="858"/>
      <c r="Y38" s="858"/>
      <c r="Z38" s="858"/>
      <c r="AA38" s="858"/>
      <c r="AB38" s="858"/>
      <c r="AC38" s="858"/>
      <c r="AD38" s="858"/>
      <c r="AE38" s="858"/>
      <c r="AF38" s="858"/>
      <c r="AG38" s="858"/>
      <c r="AH38" s="858"/>
      <c r="AI38" s="858"/>
      <c r="AJ38" s="858"/>
      <c r="AK38" s="858"/>
      <c r="AL38" s="858"/>
      <c r="AM38" s="858" t="s">
        <v>425</v>
      </c>
    </row>
    <row r="39" spans="1:42" ht="14.25" customHeight="1">
      <c r="Q39" s="301"/>
      <c r="R39" s="301"/>
      <c r="S39" s="984" t="s">
        <v>71</v>
      </c>
      <c r="T39" s="934" t="s">
        <v>552</v>
      </c>
      <c r="U39" s="309"/>
      <c r="V39" s="985" t="s">
        <v>553</v>
      </c>
      <c r="W39" s="986"/>
      <c r="X39" s="1001"/>
      <c r="Y39" s="1001"/>
      <c r="Z39" s="986"/>
      <c r="AA39" s="986"/>
      <c r="AB39" s="987"/>
      <c r="AC39" s="988" t="s">
        <v>554</v>
      </c>
      <c r="AD39" s="985" t="s">
        <v>553</v>
      </c>
      <c r="AE39" s="986"/>
      <c r="AF39" s="1001"/>
      <c r="AG39" s="1001"/>
      <c r="AH39" s="986"/>
      <c r="AI39" s="986"/>
      <c r="AJ39" s="987"/>
      <c r="AK39" s="988" t="s">
        <v>555</v>
      </c>
      <c r="AL39" s="991" t="s">
        <v>556</v>
      </c>
      <c r="AM39" s="858"/>
    </row>
    <row r="40" spans="1:42" ht="23.25" customHeight="1">
      <c r="Q40" s="301"/>
      <c r="R40" s="301"/>
      <c r="S40" s="984"/>
      <c r="T40" s="934"/>
      <c r="U40" s="310"/>
      <c r="V40" s="999" t="s">
        <v>557</v>
      </c>
      <c r="W40" s="908" t="s">
        <v>558</v>
      </c>
      <c r="X40" s="164" t="s">
        <v>559</v>
      </c>
      <c r="Y40" s="164"/>
      <c r="Z40" s="841" t="s">
        <v>560</v>
      </c>
      <c r="AA40" s="841"/>
      <c r="AB40" s="834"/>
      <c r="AC40" s="989"/>
      <c r="AD40" s="999" t="s">
        <v>557</v>
      </c>
      <c r="AE40" s="908" t="s">
        <v>558</v>
      </c>
      <c r="AF40" s="164" t="s">
        <v>559</v>
      </c>
      <c r="AG40" s="164"/>
      <c r="AH40" s="841" t="s">
        <v>560</v>
      </c>
      <c r="AI40" s="841"/>
      <c r="AJ40" s="834"/>
      <c r="AK40" s="989"/>
      <c r="AL40" s="992"/>
      <c r="AM40" s="858"/>
    </row>
    <row r="41" spans="1:42" ht="23.25" customHeight="1">
      <c r="B41" s="102" t="s">
        <v>267</v>
      </c>
      <c r="C41" s="102" t="s">
        <v>268</v>
      </c>
      <c r="D41" s="102" t="s">
        <v>269</v>
      </c>
      <c r="E41" s="274" t="s">
        <v>561</v>
      </c>
      <c r="F41" s="274" t="s">
        <v>562</v>
      </c>
      <c r="G41" s="274" t="s">
        <v>563</v>
      </c>
      <c r="H41" s="274" t="s">
        <v>564</v>
      </c>
      <c r="I41" s="274" t="s">
        <v>565</v>
      </c>
      <c r="J41" s="274" t="s">
        <v>566</v>
      </c>
      <c r="K41" s="274" t="s">
        <v>567</v>
      </c>
      <c r="L41" s="274" t="s">
        <v>542</v>
      </c>
      <c r="Q41" s="301"/>
      <c r="R41" s="301"/>
      <c r="S41" s="984"/>
      <c r="T41" s="934"/>
      <c r="U41" s="311"/>
      <c r="V41" s="1000"/>
      <c r="W41" s="913"/>
      <c r="X41" s="65" t="s">
        <v>568</v>
      </c>
      <c r="Y41" s="65" t="s">
        <v>569</v>
      </c>
      <c r="Z41" s="215" t="s">
        <v>570</v>
      </c>
      <c r="AA41" s="939" t="s">
        <v>571</v>
      </c>
      <c r="AB41" s="952"/>
      <c r="AC41" s="990"/>
      <c r="AD41" s="1000"/>
      <c r="AE41" s="913"/>
      <c r="AF41" s="65" t="s">
        <v>568</v>
      </c>
      <c r="AG41" s="65" t="s">
        <v>569</v>
      </c>
      <c r="AH41" s="215" t="s">
        <v>570</v>
      </c>
      <c r="AI41" s="939" t="s">
        <v>571</v>
      </c>
      <c r="AJ41" s="952"/>
      <c r="AK41" s="990"/>
      <c r="AL41" s="993"/>
      <c r="AM41" s="858"/>
    </row>
    <row r="42" spans="1:42" ht="11.25" hidden="1" customHeight="1">
      <c r="Q42" s="313"/>
      <c r="R42" s="314">
        <v>1</v>
      </c>
      <c r="S42" s="315" t="s">
        <v>204</v>
      </c>
      <c r="T42" s="316" t="s">
        <v>87</v>
      </c>
      <c r="U42" s="317" t="str">
        <f ca="1">OFFSET(U42,0,-1)</f>
        <v>2</v>
      </c>
      <c r="V42" s="318">
        <f ca="1">OFFSET(V42,0,-1)+1</f>
        <v>3</v>
      </c>
      <c r="W42" s="318"/>
      <c r="X42" s="222">
        <f ca="1">OFFSET(X42,0,-1)+1</f>
        <v>1</v>
      </c>
      <c r="Y42" s="222">
        <f ca="1">OFFSET(Y42,0,-1)+1</f>
        <v>2</v>
      </c>
      <c r="Z42" s="318">
        <f ca="1">OFFSET(Z42,0,-1)+1</f>
        <v>3</v>
      </c>
      <c r="AA42" s="982">
        <f ca="1">OFFSET(AA42,0,-1)+1</f>
        <v>4</v>
      </c>
      <c r="AB42" s="982"/>
      <c r="AC42" s="318">
        <f ca="1">OFFSET(AC42,0,-2)+1</f>
        <v>5</v>
      </c>
      <c r="AD42" s="318">
        <f ca="1">OFFSET(AD42,0,-1)+1</f>
        <v>6</v>
      </c>
      <c r="AE42" s="318"/>
      <c r="AF42" s="222">
        <f ca="1">OFFSET(AF42,0,-1)+1</f>
        <v>1</v>
      </c>
      <c r="AG42" s="222">
        <f ca="1">OFFSET(AG42,0,-1)+1</f>
        <v>2</v>
      </c>
      <c r="AH42" s="318">
        <f ca="1">OFFSET(AH42,0,-1)+1</f>
        <v>3</v>
      </c>
      <c r="AI42" s="982">
        <f ca="1">OFFSET(AI42,0,-1)+1</f>
        <v>4</v>
      </c>
      <c r="AJ42" s="982"/>
      <c r="AK42" s="318">
        <f ca="1">OFFSET(AK42,0,-2)+1</f>
        <v>5</v>
      </c>
      <c r="AL42" s="317">
        <f ca="1">OFFSET(AL42,0,-1)</f>
        <v>5</v>
      </c>
      <c r="AM42" s="318">
        <f ca="1">OFFSET(AM42,0,-1)+1</f>
        <v>6</v>
      </c>
    </row>
    <row r="43" spans="1:42" ht="21" customHeight="1">
      <c r="A43" s="319" t="s">
        <v>318</v>
      </c>
      <c r="E43" s="971">
        <v>1</v>
      </c>
      <c r="R43" s="263"/>
      <c r="S43" s="264">
        <f>INDEX(PT_DIFFERENTIATION_NUM_NTAR,MATCH(A43,PT_DIFFERENTIATION_NTAR_ID,0))</f>
        <v>0</v>
      </c>
      <c r="T43" s="265" t="s">
        <v>255</v>
      </c>
      <c r="U43" s="266"/>
      <c r="V43" s="966"/>
      <c r="W43" s="967"/>
      <c r="X43" s="967"/>
      <c r="Y43" s="967"/>
      <c r="Z43" s="967"/>
      <c r="AA43" s="967"/>
      <c r="AB43" s="967"/>
      <c r="AC43" s="968"/>
      <c r="AD43" s="966" t="str">
        <f>INDEX(PT_DIFFERENTIATION_NTAR,MATCH(A43,PT_DIFFERENTIATION_NTAR_ID,0))</f>
        <v/>
      </c>
      <c r="AE43" s="967"/>
      <c r="AF43" s="967"/>
      <c r="AG43" s="967"/>
      <c r="AH43" s="967"/>
      <c r="AI43" s="967"/>
      <c r="AJ43" s="967"/>
      <c r="AK43" s="967"/>
      <c r="AL43" s="968"/>
      <c r="AM43" s="2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63" t="str">
        <f t="shared" ref="AP43:AP57" si="1">IF(T43="","",T43)</f>
        <v>Наименование тарифа</v>
      </c>
    </row>
    <row r="44" spans="1:42" ht="21" customHeight="1">
      <c r="A44" s="319" t="s">
        <v>318</v>
      </c>
      <c r="B44" s="319" t="s">
        <v>319</v>
      </c>
      <c r="E44" s="972"/>
      <c r="F44" s="971">
        <v>1</v>
      </c>
      <c r="Q44" s="269"/>
      <c r="R44" s="270"/>
      <c r="S44" s="264" t="str">
        <f>INDEX(PT_DIFFERENTIATION_NUM_TER,MATCH(B44,PT_DIFFERENTIATION_TER_ID,0))</f>
        <v>.</v>
      </c>
      <c r="T44" s="271" t="s">
        <v>521</v>
      </c>
      <c r="U44" s="266"/>
      <c r="V44" s="966"/>
      <c r="W44" s="967"/>
      <c r="X44" s="967"/>
      <c r="Y44" s="967"/>
      <c r="Z44" s="967"/>
      <c r="AA44" s="967"/>
      <c r="AB44" s="967"/>
      <c r="AC44" s="968"/>
      <c r="AD44" s="966" t="str">
        <f>INDEX(PT_DIFFERENTIATION_TER,MATCH(B44,PT_DIFFERENTIATION_TER_ID,0))</f>
        <v/>
      </c>
      <c r="AE44" s="967"/>
      <c r="AF44" s="967"/>
      <c r="AG44" s="967"/>
      <c r="AH44" s="967"/>
      <c r="AI44" s="967"/>
      <c r="AJ44" s="967"/>
      <c r="AK44" s="967"/>
      <c r="AL44" s="968"/>
      <c r="AM44" s="268" t="s">
        <v>522</v>
      </c>
      <c r="AP44" s="63" t="str">
        <f t="shared" si="1"/>
        <v>Территория действия тарифа</v>
      </c>
    </row>
    <row r="45" spans="1:42" ht="23.25" customHeight="1">
      <c r="A45" s="319" t="s">
        <v>318</v>
      </c>
      <c r="B45" s="319" t="s">
        <v>319</v>
      </c>
      <c r="C45" s="319" t="s">
        <v>320</v>
      </c>
      <c r="E45" s="972"/>
      <c r="F45" s="972"/>
      <c r="G45" s="971">
        <v>1</v>
      </c>
      <c r="Q45" s="269"/>
      <c r="R45" s="270"/>
      <c r="S45" s="264" t="str">
        <f>INDEX(PT_DIFFERENTIATION_NUM_CS,MATCH(C45,PT_DIFFERENTIATION_CS_ID,0))</f>
        <v>..</v>
      </c>
      <c r="T45" s="272" t="s">
        <v>523</v>
      </c>
      <c r="U45" s="266"/>
      <c r="V45" s="966"/>
      <c r="W45" s="967"/>
      <c r="X45" s="967"/>
      <c r="Y45" s="967"/>
      <c r="Z45" s="967"/>
      <c r="AA45" s="967"/>
      <c r="AB45" s="967"/>
      <c r="AC45" s="968"/>
      <c r="AD45" s="966" t="str">
        <f>INDEX(PT_DIFFERENTIATION_CS,MATCH(C45,PT_DIFFERENTIATION_CS_ID,0))</f>
        <v/>
      </c>
      <c r="AE45" s="967"/>
      <c r="AF45" s="967"/>
      <c r="AG45" s="967"/>
      <c r="AH45" s="967"/>
      <c r="AI45" s="967"/>
      <c r="AJ45" s="967"/>
      <c r="AK45" s="967"/>
      <c r="AL45" s="968"/>
      <c r="AM45" s="268" t="s">
        <v>524</v>
      </c>
      <c r="AP45" s="63" t="str">
        <f t="shared" si="1"/>
        <v xml:space="preserve">Наименование системы теплоснабжения </v>
      </c>
    </row>
    <row r="46" spans="1:42" ht="21" customHeight="1">
      <c r="A46" s="319" t="s">
        <v>318</v>
      </c>
      <c r="B46" s="319" t="s">
        <v>319</v>
      </c>
      <c r="C46" s="319" t="s">
        <v>320</v>
      </c>
      <c r="D46" s="319" t="s">
        <v>321</v>
      </c>
      <c r="E46" s="972"/>
      <c r="F46" s="972"/>
      <c r="G46" s="972"/>
      <c r="H46" s="971">
        <v>1</v>
      </c>
      <c r="Q46" s="269"/>
      <c r="R46" s="270"/>
      <c r="S46" s="264" t="str">
        <f>INDEX(PT_DIFFERENTIATION_NUM_IST_TE,MATCH(D46,PT_DIFFERENTIATION_IST_TE_ID,0))</f>
        <v>...</v>
      </c>
      <c r="T46" s="273" t="s">
        <v>525</v>
      </c>
      <c r="U46" s="266"/>
      <c r="V46" s="966"/>
      <c r="W46" s="967"/>
      <c r="X46" s="967"/>
      <c r="Y46" s="967"/>
      <c r="Z46" s="967"/>
      <c r="AA46" s="967"/>
      <c r="AB46" s="967"/>
      <c r="AC46" s="968"/>
      <c r="AD46" s="966" t="str">
        <f>INDEX(PT_DIFFERENTIATION_IST_TE,MATCH(D46,PT_DIFFERENTIATION_IST_TE_ID,0))</f>
        <v/>
      </c>
      <c r="AE46" s="967"/>
      <c r="AF46" s="967"/>
      <c r="AG46" s="967"/>
      <c r="AH46" s="967"/>
      <c r="AI46" s="967"/>
      <c r="AJ46" s="967"/>
      <c r="AK46" s="967"/>
      <c r="AL46" s="968"/>
      <c r="AM46" s="268" t="s">
        <v>526</v>
      </c>
      <c r="AP46" s="63" t="str">
        <f t="shared" si="1"/>
        <v xml:space="preserve">Источник тепловой энергии  </v>
      </c>
    </row>
    <row r="47" spans="1:42" ht="47.25" customHeight="1">
      <c r="A47" s="319" t="s">
        <v>318</v>
      </c>
      <c r="B47" s="319" t="s">
        <v>319</v>
      </c>
      <c r="C47" s="319" t="s">
        <v>320</v>
      </c>
      <c r="D47" s="319" t="s">
        <v>321</v>
      </c>
      <c r="E47" s="972"/>
      <c r="F47" s="972"/>
      <c r="G47" s="972"/>
      <c r="H47" s="972"/>
      <c r="I47" s="973" t="str">
        <f>S46&amp;".1"</f>
        <v>....1</v>
      </c>
      <c r="L47" s="274" t="s">
        <v>527</v>
      </c>
      <c r="P47" s="975">
        <v>1</v>
      </c>
      <c r="R47" s="275"/>
      <c r="S47" s="264" t="str">
        <f>$I47</f>
        <v>....1</v>
      </c>
      <c r="T47" s="276" t="s">
        <v>528</v>
      </c>
      <c r="U47" s="266"/>
      <c r="V47" s="960"/>
      <c r="W47" s="961"/>
      <c r="X47" s="961"/>
      <c r="Y47" s="961"/>
      <c r="Z47" s="961"/>
      <c r="AA47" s="961"/>
      <c r="AB47" s="961"/>
      <c r="AC47" s="962"/>
      <c r="AD47" s="960"/>
      <c r="AE47" s="961"/>
      <c r="AF47" s="961"/>
      <c r="AG47" s="961"/>
      <c r="AH47" s="961"/>
      <c r="AI47" s="961"/>
      <c r="AJ47" s="961"/>
      <c r="AK47" s="961"/>
      <c r="AL47" s="962"/>
      <c r="AM47" s="268" t="s">
        <v>529</v>
      </c>
      <c r="AP47" s="63" t="str">
        <f t="shared" si="1"/>
        <v>Схема подключения теплопотребляющей установки к коллектору источника тепловой энергии</v>
      </c>
    </row>
    <row r="48" spans="1:42" ht="21" customHeight="1">
      <c r="A48" s="319" t="s">
        <v>318</v>
      </c>
      <c r="B48" s="319" t="s">
        <v>319</v>
      </c>
      <c r="C48" s="319" t="s">
        <v>320</v>
      </c>
      <c r="D48" s="319" t="s">
        <v>321</v>
      </c>
      <c r="E48" s="972"/>
      <c r="F48" s="972"/>
      <c r="G48" s="972"/>
      <c r="H48" s="972"/>
      <c r="I48" s="974"/>
      <c r="J48" s="973" t="str">
        <f>I47&amp;".1"</f>
        <v>....1.1</v>
      </c>
      <c r="L48" s="274" t="s">
        <v>530</v>
      </c>
      <c r="P48" s="833"/>
      <c r="Q48" s="975">
        <v>1</v>
      </c>
      <c r="R48" s="277"/>
      <c r="S48" s="264" t="str">
        <f>$J48</f>
        <v>....1.1</v>
      </c>
      <c r="T48" s="278" t="s">
        <v>531</v>
      </c>
      <c r="U48" s="266"/>
      <c r="V48" s="960"/>
      <c r="W48" s="961"/>
      <c r="X48" s="961"/>
      <c r="Y48" s="961"/>
      <c r="Z48" s="961"/>
      <c r="AA48" s="961"/>
      <c r="AB48" s="961"/>
      <c r="AC48" s="962"/>
      <c r="AD48" s="960"/>
      <c r="AE48" s="961"/>
      <c r="AF48" s="961"/>
      <c r="AG48" s="961"/>
      <c r="AH48" s="961"/>
      <c r="AI48" s="961"/>
      <c r="AJ48" s="961"/>
      <c r="AK48" s="961"/>
      <c r="AL48" s="962"/>
      <c r="AM48" s="268" t="s">
        <v>532</v>
      </c>
      <c r="AP48" s="63" t="str">
        <f t="shared" si="1"/>
        <v>Группа потребителей</v>
      </c>
    </row>
    <row r="49" spans="1:42" ht="21" customHeight="1">
      <c r="A49" s="319" t="s">
        <v>318</v>
      </c>
      <c r="B49" s="319" t="s">
        <v>319</v>
      </c>
      <c r="C49" s="319" t="s">
        <v>320</v>
      </c>
      <c r="D49" s="319" t="s">
        <v>321</v>
      </c>
      <c r="E49" s="972"/>
      <c r="F49" s="972"/>
      <c r="G49" s="972"/>
      <c r="H49" s="972"/>
      <c r="I49" s="974"/>
      <c r="J49" s="974"/>
      <c r="K49" s="973" t="str">
        <f>J48&amp;".1"</f>
        <v>....1.1.1</v>
      </c>
      <c r="L49" s="274" t="s">
        <v>533</v>
      </c>
      <c r="P49" s="833"/>
      <c r="Q49" s="833"/>
      <c r="R49" s="277">
        <v>1</v>
      </c>
      <c r="S49" s="264" t="str">
        <f>$K49</f>
        <v>....1.1.1</v>
      </c>
      <c r="T49" s="279"/>
      <c r="U49" s="266"/>
      <c r="V49" s="281"/>
      <c r="W49" s="280"/>
      <c r="X49" s="281"/>
      <c r="Y49" s="325"/>
      <c r="Z49" s="976"/>
      <c r="AA49" s="845" t="s">
        <v>46</v>
      </c>
      <c r="AB49" s="976"/>
      <c r="AC49" s="845" t="s">
        <v>46</v>
      </c>
      <c r="AD49" s="281"/>
      <c r="AE49" s="280"/>
      <c r="AF49" s="281"/>
      <c r="AG49" s="325"/>
      <c r="AH49" s="976"/>
      <c r="AI49" s="845" t="s">
        <v>46</v>
      </c>
      <c r="AJ49" s="978"/>
      <c r="AK49" s="845" t="s">
        <v>46</v>
      </c>
      <c r="AL49" s="320"/>
      <c r="AM49" s="994" t="s">
        <v>534</v>
      </c>
      <c r="AN49" s="242" t="e">
        <f ca="1">STRCHECKDATE(V50:AL50)</f>
        <v>#NAME?</v>
      </c>
      <c r="AP49" s="63" t="str">
        <f t="shared" si="1"/>
        <v/>
      </c>
    </row>
    <row r="50" spans="1:42" ht="0.75" customHeight="1">
      <c r="A50" s="319" t="s">
        <v>318</v>
      </c>
      <c r="B50" s="319" t="s">
        <v>319</v>
      </c>
      <c r="C50" s="319" t="s">
        <v>320</v>
      </c>
      <c r="D50" s="319" t="s">
        <v>321</v>
      </c>
      <c r="E50" s="972"/>
      <c r="F50" s="972"/>
      <c r="G50" s="972"/>
      <c r="H50" s="972"/>
      <c r="I50" s="974"/>
      <c r="J50" s="974"/>
      <c r="K50" s="973"/>
      <c r="P50" s="833"/>
      <c r="Q50" s="833"/>
      <c r="R50" s="277"/>
      <c r="S50" s="247"/>
      <c r="T50" s="266"/>
      <c r="U50" s="266"/>
      <c r="V50" s="281"/>
      <c r="W50" s="281"/>
      <c r="X50" s="281"/>
      <c r="Y50" s="284" t="str">
        <f>Z49&amp;"-"&amp;AB49</f>
        <v>-</v>
      </c>
      <c r="Z50" s="977"/>
      <c r="AA50" s="845"/>
      <c r="AB50" s="977"/>
      <c r="AC50" s="845"/>
      <c r="AD50" s="281"/>
      <c r="AE50" s="281"/>
      <c r="AF50" s="281"/>
      <c r="AG50" s="284" t="str">
        <f>AH49&amp;"-"&amp;AJ49</f>
        <v>-</v>
      </c>
      <c r="AH50" s="977"/>
      <c r="AI50" s="845"/>
      <c r="AJ50" s="979"/>
      <c r="AK50" s="845"/>
      <c r="AL50" s="321"/>
      <c r="AM50" s="995"/>
      <c r="AP50" s="63" t="str">
        <f t="shared" si="1"/>
        <v/>
      </c>
    </row>
    <row r="51" spans="1:42" ht="11.25" customHeight="1">
      <c r="A51" s="319" t="s">
        <v>318</v>
      </c>
      <c r="B51" s="319" t="s">
        <v>319</v>
      </c>
      <c r="C51" s="319" t="s">
        <v>320</v>
      </c>
      <c r="D51" s="319" t="s">
        <v>321</v>
      </c>
      <c r="E51" s="972"/>
      <c r="F51" s="972"/>
      <c r="G51" s="972"/>
      <c r="H51" s="972"/>
      <c r="I51" s="974"/>
      <c r="J51" s="973"/>
      <c r="P51" s="833"/>
      <c r="Q51" s="833"/>
      <c r="R51" s="275"/>
      <c r="S51" s="286"/>
      <c r="T51" s="287" t="s">
        <v>535</v>
      </c>
      <c r="U51" s="93"/>
      <c r="V51" s="93"/>
      <c r="W51" s="93"/>
      <c r="X51" s="93"/>
      <c r="Y51" s="93"/>
      <c r="Z51" s="93"/>
      <c r="AA51" s="93"/>
      <c r="AB51" s="93"/>
      <c r="AC51" s="93"/>
      <c r="AD51" s="93"/>
      <c r="AE51" s="93"/>
      <c r="AF51" s="93"/>
      <c r="AG51" s="93"/>
      <c r="AH51" s="93"/>
      <c r="AI51" s="93"/>
      <c r="AJ51" s="93"/>
      <c r="AK51" s="93"/>
      <c r="AL51" s="288"/>
      <c r="AM51" s="996"/>
      <c r="AP51" s="63" t="str">
        <f t="shared" si="1"/>
        <v>Добавить вид теплоносителя (параметры теплоносителя)</v>
      </c>
    </row>
    <row r="52" spans="1:42" ht="11.25" customHeight="1">
      <c r="A52" s="319" t="s">
        <v>318</v>
      </c>
      <c r="B52" s="319" t="s">
        <v>319</v>
      </c>
      <c r="C52" s="319" t="s">
        <v>320</v>
      </c>
      <c r="D52" s="319" t="s">
        <v>321</v>
      </c>
      <c r="E52" s="972"/>
      <c r="F52" s="972"/>
      <c r="G52" s="972"/>
      <c r="H52" s="972"/>
      <c r="I52" s="973"/>
      <c r="P52" s="833"/>
      <c r="R52" s="275"/>
      <c r="S52" s="286"/>
      <c r="T52" s="289" t="s">
        <v>536</v>
      </c>
      <c r="U52" s="93"/>
      <c r="V52" s="93"/>
      <c r="W52" s="93"/>
      <c r="X52" s="93"/>
      <c r="Y52" s="93"/>
      <c r="Z52" s="93"/>
      <c r="AA52" s="93"/>
      <c r="AB52" s="93"/>
      <c r="AC52" s="290"/>
      <c r="AD52" s="93"/>
      <c r="AE52" s="93"/>
      <c r="AF52" s="93"/>
      <c r="AG52" s="93"/>
      <c r="AH52" s="93"/>
      <c r="AI52" s="93"/>
      <c r="AJ52" s="93"/>
      <c r="AK52" s="290"/>
      <c r="AL52" s="93"/>
      <c r="AM52" s="291"/>
      <c r="AP52" s="63" t="str">
        <f t="shared" si="1"/>
        <v>Добавить группу потребителей</v>
      </c>
    </row>
    <row r="53" spans="1:42" ht="14.25" customHeight="1">
      <c r="A53" s="319" t="s">
        <v>318</v>
      </c>
      <c r="B53" s="319" t="s">
        <v>319</v>
      </c>
      <c r="C53" s="319" t="s">
        <v>320</v>
      </c>
      <c r="D53" s="319" t="s">
        <v>321</v>
      </c>
      <c r="E53" s="972"/>
      <c r="F53" s="972"/>
      <c r="G53" s="972"/>
      <c r="H53" s="971"/>
      <c r="R53" s="263"/>
      <c r="S53" s="286"/>
      <c r="T53" s="292" t="s">
        <v>537</v>
      </c>
      <c r="U53" s="93"/>
      <c r="V53" s="93"/>
      <c r="W53" s="93"/>
      <c r="X53" s="93"/>
      <c r="Y53" s="93"/>
      <c r="Z53" s="93"/>
      <c r="AA53" s="93"/>
      <c r="AB53" s="93"/>
      <c r="AC53" s="290"/>
      <c r="AD53" s="93"/>
      <c r="AE53" s="93"/>
      <c r="AF53" s="93"/>
      <c r="AG53" s="93"/>
      <c r="AH53" s="93"/>
      <c r="AI53" s="93"/>
      <c r="AJ53" s="93"/>
      <c r="AK53" s="290"/>
      <c r="AL53" s="93"/>
      <c r="AM53" s="291"/>
      <c r="AP53" s="63" t="str">
        <f t="shared" si="1"/>
        <v>Добавить схему подключения</v>
      </c>
    </row>
    <row r="54" spans="1:42" ht="0.75" customHeight="1">
      <c r="A54" s="51" t="s">
        <v>318</v>
      </c>
      <c r="B54" s="51" t="s">
        <v>319</v>
      </c>
      <c r="C54" s="51" t="s">
        <v>320</v>
      </c>
      <c r="E54" s="972"/>
      <c r="F54" s="972"/>
      <c r="G54" s="971"/>
      <c r="T54" s="297" t="s">
        <v>538</v>
      </c>
      <c r="AP54" s="63" t="str">
        <f t="shared" si="1"/>
        <v>Добавить источник для дифференциации</v>
      </c>
    </row>
    <row r="55" spans="1:42" ht="0.75" customHeight="1">
      <c r="A55" s="51" t="s">
        <v>318</v>
      </c>
      <c r="B55" s="51" t="s">
        <v>319</v>
      </c>
      <c r="E55" s="972"/>
      <c r="F55" s="971"/>
      <c r="T55" s="297" t="s">
        <v>539</v>
      </c>
      <c r="AP55" s="63" t="str">
        <f t="shared" si="1"/>
        <v>Добавить централизованную систему для дифференциации</v>
      </c>
    </row>
    <row r="56" spans="1:42" ht="0.75" customHeight="1">
      <c r="A56" s="51" t="s">
        <v>318</v>
      </c>
      <c r="E56" s="971"/>
      <c r="T56" s="297" t="s">
        <v>540</v>
      </c>
      <c r="AP56" s="63" t="str">
        <f t="shared" si="1"/>
        <v>Добавить территорию для дифференциации</v>
      </c>
    </row>
    <row r="57" spans="1:42" ht="0.75" customHeight="1">
      <c r="T57" s="297" t="s">
        <v>572</v>
      </c>
      <c r="AP57" s="63" t="str">
        <f t="shared" si="1"/>
        <v>Добавить наименование тарифа</v>
      </c>
    </row>
    <row r="58" spans="1:42" ht="11.25" customHeight="1"/>
    <row r="59" spans="1:42" ht="27" customHeight="1">
      <c r="T59" s="833"/>
      <c r="U59" s="833"/>
      <c r="V59" s="833"/>
      <c r="W59" s="833"/>
      <c r="X59" s="833"/>
      <c r="Y59" s="833"/>
      <c r="Z59" s="833"/>
      <c r="AA59" s="833"/>
      <c r="AB59" s="833"/>
      <c r="AC59" s="833"/>
      <c r="AD59" s="833"/>
      <c r="AE59" s="833"/>
      <c r="AF59" s="833"/>
      <c r="AG59" s="833"/>
      <c r="AH59" s="833"/>
      <c r="AI59" s="833"/>
      <c r="AJ59" s="833"/>
      <c r="AK59" s="833"/>
      <c r="AL59" s="833"/>
      <c r="AM59" s="833"/>
    </row>
    <row r="60" spans="1:42" ht="75" customHeight="1">
      <c r="T60" s="833"/>
      <c r="U60" s="833"/>
      <c r="V60" s="833"/>
      <c r="W60" s="833"/>
      <c r="X60" s="833"/>
      <c r="Y60" s="833"/>
      <c r="Z60" s="833"/>
      <c r="AA60" s="833"/>
      <c r="AB60" s="833"/>
      <c r="AC60" s="833"/>
      <c r="AD60" s="833"/>
      <c r="AE60" s="833"/>
      <c r="AF60" s="833"/>
      <c r="AG60" s="833"/>
      <c r="AH60" s="833"/>
      <c r="AI60" s="833"/>
      <c r="AJ60" s="833"/>
      <c r="AK60" s="833"/>
      <c r="AL60" s="833"/>
      <c r="AM60" s="833"/>
    </row>
    <row r="62" spans="1:42" ht="18" customHeight="1">
      <c r="T62" s="833"/>
      <c r="U62" s="833"/>
      <c r="V62" s="833"/>
      <c r="W62" s="833"/>
      <c r="X62" s="833"/>
      <c r="Y62" s="833"/>
      <c r="Z62" s="833"/>
      <c r="AA62" s="833"/>
      <c r="AB62" s="833"/>
      <c r="AC62" s="833"/>
      <c r="AD62" s="833"/>
      <c r="AE62" s="833"/>
      <c r="AF62" s="833"/>
      <c r="AG62" s="833"/>
      <c r="AH62" s="833"/>
      <c r="AI62" s="833"/>
      <c r="AJ62" s="833"/>
      <c r="AK62" s="833"/>
      <c r="AL62" s="833"/>
      <c r="AM62" s="833"/>
    </row>
    <row r="63" spans="1:42" ht="18" customHeight="1">
      <c r="T63" s="833"/>
      <c r="U63" s="833"/>
      <c r="V63" s="833"/>
      <c r="W63" s="833"/>
      <c r="X63" s="833"/>
      <c r="Y63" s="833"/>
      <c r="Z63" s="833"/>
      <c r="AA63" s="833"/>
      <c r="AB63" s="833"/>
      <c r="AC63" s="833"/>
      <c r="AD63" s="833"/>
      <c r="AE63" s="833"/>
      <c r="AF63" s="833"/>
      <c r="AG63" s="833"/>
      <c r="AH63" s="833"/>
      <c r="AI63" s="833"/>
      <c r="AJ63" s="833"/>
      <c r="AK63" s="833"/>
      <c r="AL63" s="833"/>
      <c r="AM63" s="833"/>
    </row>
    <row r="64" spans="1:42" ht="38.25" customHeight="1">
      <c r="T64" s="833"/>
      <c r="U64" s="833"/>
      <c r="V64" s="833"/>
      <c r="W64" s="833"/>
      <c r="X64" s="833"/>
      <c r="Y64" s="833"/>
      <c r="Z64" s="833"/>
      <c r="AA64" s="833"/>
      <c r="AB64" s="833"/>
      <c r="AC64" s="833"/>
      <c r="AD64" s="833"/>
      <c r="AE64" s="833"/>
      <c r="AF64" s="833"/>
      <c r="AG64" s="833"/>
      <c r="AH64" s="833"/>
      <c r="AI64" s="833"/>
      <c r="AJ64" s="833"/>
      <c r="AK64" s="833"/>
      <c r="AL64" s="833"/>
      <c r="AM64" s="83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5"/>
  <sheetViews>
    <sheetView showGridLines="0" topLeftCell="Q25"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7109375" customWidth="1"/>
    <col min="19" max="19" width="12.7109375" customWidth="1"/>
    <col min="20" max="20" width="32"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row r="2" spans="5:42" ht="21" hidden="1" customHeight="1">
      <c r="E2" s="971">
        <v>1</v>
      </c>
      <c r="R2" s="263"/>
      <c r="S2" s="264" t="e">
        <f>INDEX(PT_DIFFERENTIATION_NUM_NTAR,MATCH(A2,PT_DIFFERENTIATION_NTAR_ID,0))</f>
        <v>#N/A</v>
      </c>
      <c r="T2" s="265" t="s">
        <v>255</v>
      </c>
      <c r="U2" s="266"/>
      <c r="V2" s="966"/>
      <c r="W2" s="967"/>
      <c r="X2" s="967"/>
      <c r="Y2" s="967"/>
      <c r="Z2" s="967"/>
      <c r="AA2" s="967"/>
      <c r="AB2" s="967"/>
      <c r="AC2" s="968"/>
      <c r="AD2" s="966" t="e">
        <f>INDEX(PT_DIFFERENTIATION_NTAR,MATCH(A2,PT_DIFFERENTIATION_NTAR_ID,0))</f>
        <v>#N/A</v>
      </c>
      <c r="AE2" s="967"/>
      <c r="AF2" s="967"/>
      <c r="AG2" s="967"/>
      <c r="AH2" s="967"/>
      <c r="AI2" s="967"/>
      <c r="AJ2" s="967"/>
      <c r="AK2" s="967"/>
      <c r="AL2" s="968"/>
      <c r="AM2" s="268" t="s">
        <v>520</v>
      </c>
      <c r="AP2" s="63" t="str">
        <f t="shared" ref="AP2:AP15" si="0">IF(T2="","",T2)</f>
        <v>Наименование тарифа</v>
      </c>
    </row>
    <row r="3" spans="5:42" ht="21" hidden="1" customHeight="1">
      <c r="E3" s="972"/>
      <c r="F3" s="971">
        <v>1</v>
      </c>
      <c r="Q3" s="269"/>
      <c r="R3" s="270"/>
      <c r="S3" s="264" t="e">
        <f>INDEX(PT_DIFFERENTIATION_NUM_TER,MATCH(B3,PT_DIFFERENTIATION_TER_ID,0))</f>
        <v>#N/A</v>
      </c>
      <c r="T3" s="271" t="s">
        <v>521</v>
      </c>
      <c r="U3" s="266"/>
      <c r="V3" s="966"/>
      <c r="W3" s="967"/>
      <c r="X3" s="967"/>
      <c r="Y3" s="967"/>
      <c r="Z3" s="967"/>
      <c r="AA3" s="967"/>
      <c r="AB3" s="967"/>
      <c r="AC3" s="968"/>
      <c r="AD3" s="966" t="e">
        <f>INDEX(PT_DIFFERENTIATION_TER,MATCH(B3,PT_DIFFERENTIATION_TER_ID,0))</f>
        <v>#N/A</v>
      </c>
      <c r="AE3" s="967"/>
      <c r="AF3" s="967"/>
      <c r="AG3" s="967"/>
      <c r="AH3" s="967"/>
      <c r="AI3" s="967"/>
      <c r="AJ3" s="967"/>
      <c r="AK3" s="967"/>
      <c r="AL3" s="968"/>
      <c r="AM3" s="268" t="s">
        <v>522</v>
      </c>
      <c r="AP3" s="63" t="str">
        <f t="shared" si="0"/>
        <v>Территория действия тарифа</v>
      </c>
    </row>
    <row r="4" spans="5:42" ht="23.25" hidden="1" customHeight="1">
      <c r="E4" s="972"/>
      <c r="F4" s="972"/>
      <c r="G4" s="971">
        <v>1</v>
      </c>
      <c r="Q4" s="269"/>
      <c r="R4" s="270"/>
      <c r="S4" s="264" t="e">
        <f>INDEX(PT_DIFFERENTIATION_NUM_CS,MATCH(C4,PT_DIFFERENTIATION_CS_ID,0))</f>
        <v>#N/A</v>
      </c>
      <c r="T4" s="272" t="s">
        <v>523</v>
      </c>
      <c r="U4" s="266"/>
      <c r="V4" s="966"/>
      <c r="W4" s="967"/>
      <c r="X4" s="967"/>
      <c r="Y4" s="967"/>
      <c r="Z4" s="967"/>
      <c r="AA4" s="967"/>
      <c r="AB4" s="967"/>
      <c r="AC4" s="968"/>
      <c r="AD4" s="966" t="e">
        <f>INDEX(PT_DIFFERENTIATION_CS,MATCH(C4,PT_DIFFERENTIATION_CS_ID,0))</f>
        <v>#N/A</v>
      </c>
      <c r="AE4" s="967"/>
      <c r="AF4" s="967"/>
      <c r="AG4" s="967"/>
      <c r="AH4" s="967"/>
      <c r="AI4" s="967"/>
      <c r="AJ4" s="967"/>
      <c r="AK4" s="967"/>
      <c r="AL4" s="968"/>
      <c r="AM4" s="268" t="s">
        <v>524</v>
      </c>
      <c r="AP4" s="63" t="str">
        <f t="shared" si="0"/>
        <v xml:space="preserve">Наименование системы теплоснабжения </v>
      </c>
    </row>
    <row r="5" spans="5:42" ht="21" hidden="1" customHeight="1">
      <c r="E5" s="972"/>
      <c r="F5" s="972"/>
      <c r="G5" s="972"/>
      <c r="H5" s="971">
        <v>1</v>
      </c>
      <c r="Q5" s="269"/>
      <c r="R5" s="270"/>
      <c r="S5" s="264" t="e">
        <f>INDEX(PT_DIFFERENTIATION_NUM_IST_TE,MATCH(D5,PT_DIFFERENTIATION_IST_TE_ID,0))</f>
        <v>#N/A</v>
      </c>
      <c r="T5" s="273" t="s">
        <v>525</v>
      </c>
      <c r="U5" s="266"/>
      <c r="V5" s="966"/>
      <c r="W5" s="967"/>
      <c r="X5" s="967"/>
      <c r="Y5" s="967"/>
      <c r="Z5" s="967"/>
      <c r="AA5" s="967"/>
      <c r="AB5" s="967"/>
      <c r="AC5" s="968"/>
      <c r="AD5" s="966" t="e">
        <f>INDEX(PT_DIFFERENTIATION_IST_TE,MATCH(D5,PT_DIFFERENTIATION_IST_TE_ID,0))</f>
        <v>#N/A</v>
      </c>
      <c r="AE5" s="967"/>
      <c r="AF5" s="967"/>
      <c r="AG5" s="967"/>
      <c r="AH5" s="967"/>
      <c r="AI5" s="967"/>
      <c r="AJ5" s="967"/>
      <c r="AK5" s="967"/>
      <c r="AL5" s="968"/>
      <c r="AM5" s="268" t="s">
        <v>526</v>
      </c>
      <c r="AP5" s="63" t="str">
        <f t="shared" si="0"/>
        <v xml:space="preserve">Источник тепловой энергии  </v>
      </c>
    </row>
    <row r="6" spans="5:42" ht="14.25" hidden="1" customHeight="1">
      <c r="E6" s="972"/>
      <c r="F6" s="972"/>
      <c r="G6" s="972"/>
      <c r="H6" s="972"/>
      <c r="I6" s="973" t="e">
        <f>S5&amp;".1"</f>
        <v>#N/A</v>
      </c>
      <c r="L6" s="274" t="s">
        <v>527</v>
      </c>
      <c r="P6" s="975">
        <v>1</v>
      </c>
      <c r="R6" s="275"/>
      <c r="S6" s="165"/>
      <c r="T6" s="326"/>
      <c r="U6" s="327"/>
      <c r="V6" s="1002"/>
      <c r="W6" s="1003"/>
      <c r="X6" s="1003"/>
      <c r="Y6" s="1003"/>
      <c r="Z6" s="1003"/>
      <c r="AA6" s="1003"/>
      <c r="AB6" s="1003"/>
      <c r="AC6" s="1004"/>
      <c r="AD6" s="1002"/>
      <c r="AE6" s="1003"/>
      <c r="AF6" s="1003"/>
      <c r="AG6" s="1003"/>
      <c r="AH6" s="1003"/>
      <c r="AI6" s="1003"/>
      <c r="AJ6" s="1003"/>
      <c r="AK6" s="1003"/>
      <c r="AL6" s="1004"/>
      <c r="AM6" s="329"/>
      <c r="AP6" s="63" t="str">
        <f t="shared" si="0"/>
        <v/>
      </c>
    </row>
    <row r="7" spans="5:42" ht="21" hidden="1" customHeight="1">
      <c r="E7" s="972"/>
      <c r="F7" s="972"/>
      <c r="G7" s="972"/>
      <c r="H7" s="972"/>
      <c r="I7" s="974"/>
      <c r="J7" s="973" t="e">
        <f>I6&amp;".1"</f>
        <v>#N/A</v>
      </c>
      <c r="L7" s="274" t="s">
        <v>530</v>
      </c>
      <c r="P7" s="833"/>
      <c r="Q7" s="975">
        <v>1</v>
      </c>
      <c r="R7" s="277"/>
      <c r="S7" s="264" t="e">
        <f>$J7</f>
        <v>#N/A</v>
      </c>
      <c r="T7" s="278" t="s">
        <v>531</v>
      </c>
      <c r="U7" s="266"/>
      <c r="V7" s="960"/>
      <c r="W7" s="961"/>
      <c r="X7" s="961"/>
      <c r="Y7" s="961"/>
      <c r="Z7" s="961"/>
      <c r="AA7" s="961"/>
      <c r="AB7" s="961"/>
      <c r="AC7" s="962"/>
      <c r="AD7" s="960"/>
      <c r="AE7" s="961"/>
      <c r="AF7" s="961"/>
      <c r="AG7" s="961"/>
      <c r="AH7" s="961"/>
      <c r="AI7" s="961"/>
      <c r="AJ7" s="961"/>
      <c r="AK7" s="961"/>
      <c r="AL7" s="962"/>
      <c r="AM7" s="268" t="s">
        <v>532</v>
      </c>
      <c r="AP7" s="63" t="str">
        <f t="shared" si="0"/>
        <v>Группа потребителей</v>
      </c>
    </row>
    <row r="8" spans="5:42" ht="21" hidden="1" customHeight="1">
      <c r="E8" s="972"/>
      <c r="F8" s="972"/>
      <c r="G8" s="972"/>
      <c r="H8" s="972"/>
      <c r="I8" s="974"/>
      <c r="J8" s="974"/>
      <c r="K8" s="973" t="e">
        <f>J7&amp;".1"</f>
        <v>#N/A</v>
      </c>
      <c r="L8" s="274" t="s">
        <v>533</v>
      </c>
      <c r="P8" s="833"/>
      <c r="Q8" s="833"/>
      <c r="R8" s="277">
        <v>1</v>
      </c>
      <c r="S8" s="264" t="e">
        <f>$K8</f>
        <v>#N/A</v>
      </c>
      <c r="T8" s="279"/>
      <c r="U8" s="266"/>
      <c r="V8" s="280"/>
      <c r="W8" s="281"/>
      <c r="X8" s="280"/>
      <c r="Y8" s="282"/>
      <c r="Z8" s="976"/>
      <c r="AA8" s="845" t="s">
        <v>46</v>
      </c>
      <c r="AB8" s="976"/>
      <c r="AC8" s="845" t="s">
        <v>46</v>
      </c>
      <c r="AD8" s="280"/>
      <c r="AE8" s="281"/>
      <c r="AF8" s="280"/>
      <c r="AG8" s="282"/>
      <c r="AH8" s="976"/>
      <c r="AI8" s="845" t="s">
        <v>46</v>
      </c>
      <c r="AJ8" s="976"/>
      <c r="AK8" s="845" t="s">
        <v>46</v>
      </c>
      <c r="AL8" s="281"/>
      <c r="AM8" s="994" t="s">
        <v>534</v>
      </c>
      <c r="AN8" s="242" t="e">
        <f ca="1">STRCHECKDATE(V9:AL9)</f>
        <v>#NAME?</v>
      </c>
      <c r="AP8" s="63" t="str">
        <f t="shared" si="0"/>
        <v/>
      </c>
    </row>
    <row r="9" spans="5:42" ht="0.75" hidden="1" customHeight="1">
      <c r="E9" s="972"/>
      <c r="F9" s="972"/>
      <c r="G9" s="972"/>
      <c r="H9" s="972"/>
      <c r="I9" s="974"/>
      <c r="J9" s="974"/>
      <c r="K9" s="973"/>
      <c r="P9" s="833"/>
      <c r="Q9" s="833"/>
      <c r="R9" s="277"/>
      <c r="S9" s="247"/>
      <c r="T9" s="266"/>
      <c r="U9" s="266"/>
      <c r="V9" s="281"/>
      <c r="W9" s="281"/>
      <c r="X9" s="281"/>
      <c r="Y9" s="284" t="str">
        <f>Z8&amp;"-"&amp;AB8</f>
        <v>-</v>
      </c>
      <c r="Z9" s="977"/>
      <c r="AA9" s="845"/>
      <c r="AB9" s="977"/>
      <c r="AC9" s="845"/>
      <c r="AD9" s="281"/>
      <c r="AE9" s="281"/>
      <c r="AF9" s="281"/>
      <c r="AG9" s="284" t="str">
        <f>AH8&amp;"-"&amp;AJ8</f>
        <v>-</v>
      </c>
      <c r="AH9" s="977"/>
      <c r="AI9" s="845"/>
      <c r="AJ9" s="977"/>
      <c r="AK9" s="845"/>
      <c r="AL9" s="281"/>
      <c r="AM9" s="995"/>
      <c r="AP9" s="63" t="str">
        <f t="shared" si="0"/>
        <v/>
      </c>
    </row>
    <row r="10" spans="5:42" ht="15" hidden="1" customHeight="1">
      <c r="E10" s="972"/>
      <c r="F10" s="972"/>
      <c r="G10" s="972"/>
      <c r="H10" s="972"/>
      <c r="I10" s="974"/>
      <c r="J10" s="973"/>
      <c r="P10" s="833"/>
      <c r="Q10" s="833"/>
      <c r="R10" s="275"/>
      <c r="S10" s="286"/>
      <c r="T10" s="289" t="s">
        <v>535</v>
      </c>
      <c r="U10" s="93"/>
      <c r="V10" s="93"/>
      <c r="W10" s="93"/>
      <c r="X10" s="93"/>
      <c r="Y10" s="93"/>
      <c r="Z10" s="93"/>
      <c r="AA10" s="93"/>
      <c r="AB10" s="93"/>
      <c r="AC10" s="93"/>
      <c r="AD10" s="93"/>
      <c r="AE10" s="93"/>
      <c r="AF10" s="93"/>
      <c r="AG10" s="93"/>
      <c r="AH10" s="93"/>
      <c r="AI10" s="93"/>
      <c r="AJ10" s="93"/>
      <c r="AK10" s="93"/>
      <c r="AL10" s="288"/>
      <c r="AM10" s="996"/>
      <c r="AP10" s="63" t="str">
        <f t="shared" si="0"/>
        <v>Добавить вид теплоносителя (параметры теплоносителя)</v>
      </c>
    </row>
    <row r="11" spans="5:42" ht="15" hidden="1" customHeight="1">
      <c r="E11" s="972"/>
      <c r="F11" s="972"/>
      <c r="G11" s="972"/>
      <c r="H11" s="972"/>
      <c r="I11" s="973"/>
      <c r="P11" s="833"/>
      <c r="R11" s="275"/>
      <c r="S11" s="286"/>
      <c r="T11" s="292" t="s">
        <v>536</v>
      </c>
      <c r="U11" s="93"/>
      <c r="V11" s="93"/>
      <c r="W11" s="93"/>
      <c r="X11" s="93"/>
      <c r="Y11" s="93"/>
      <c r="Z11" s="93"/>
      <c r="AA11" s="93"/>
      <c r="AB11" s="93"/>
      <c r="AC11" s="290"/>
      <c r="AD11" s="93"/>
      <c r="AE11" s="93"/>
      <c r="AF11" s="93"/>
      <c r="AG11" s="93"/>
      <c r="AH11" s="93"/>
      <c r="AI11" s="93"/>
      <c r="AJ11" s="93"/>
      <c r="AK11" s="290"/>
      <c r="AL11" s="93"/>
      <c r="AM11" s="291"/>
      <c r="AP11" s="63" t="str">
        <f t="shared" si="0"/>
        <v>Добавить группу потребителей</v>
      </c>
    </row>
    <row r="12" spans="5:42" ht="14.25" hidden="1" customHeight="1">
      <c r="E12" s="972"/>
      <c r="F12" s="972"/>
      <c r="G12" s="972"/>
      <c r="H12" s="971"/>
      <c r="R12" s="263"/>
      <c r="S12" s="330"/>
      <c r="T12" s="331"/>
      <c r="U12" s="332"/>
      <c r="V12" s="332"/>
      <c r="W12" s="332"/>
      <c r="X12" s="332"/>
      <c r="Y12" s="332"/>
      <c r="Z12" s="332"/>
      <c r="AA12" s="332"/>
      <c r="AB12" s="332"/>
      <c r="AC12" s="332"/>
      <c r="AD12" s="332"/>
      <c r="AE12" s="332"/>
      <c r="AF12" s="332"/>
      <c r="AG12" s="332"/>
      <c r="AH12" s="332"/>
      <c r="AI12" s="332"/>
      <c r="AJ12" s="332"/>
      <c r="AK12" s="332"/>
      <c r="AL12" s="332"/>
      <c r="AM12" s="333"/>
      <c r="AP12" s="63" t="str">
        <f t="shared" si="0"/>
        <v/>
      </c>
    </row>
    <row r="13" spans="5:42" ht="0.75" hidden="1" customHeight="1">
      <c r="E13" s="972"/>
      <c r="F13" s="972"/>
      <c r="G13" s="971"/>
      <c r="S13" s="293"/>
      <c r="T13" s="294" t="s">
        <v>538</v>
      </c>
      <c r="U13" s="295"/>
      <c r="V13" s="295"/>
      <c r="W13" s="295"/>
      <c r="X13" s="295"/>
      <c r="Y13" s="295"/>
      <c r="Z13" s="295"/>
      <c r="AA13" s="295"/>
      <c r="AB13" s="295"/>
      <c r="AC13" s="295"/>
      <c r="AD13" s="295"/>
      <c r="AE13" s="295"/>
      <c r="AF13" s="295"/>
      <c r="AG13" s="295"/>
      <c r="AH13" s="295"/>
      <c r="AI13" s="295"/>
      <c r="AJ13" s="295"/>
      <c r="AK13" s="295"/>
      <c r="AL13" s="295"/>
      <c r="AM13" s="295"/>
      <c r="AP13" s="63" t="str">
        <f t="shared" si="0"/>
        <v>Добавить источник для дифференциации</v>
      </c>
    </row>
    <row r="14" spans="5:42" ht="0.75" hidden="1" customHeight="1">
      <c r="E14" s="972"/>
      <c r="F14" s="971"/>
      <c r="T14" s="296" t="s">
        <v>539</v>
      </c>
      <c r="AP14" s="63" t="str">
        <f t="shared" si="0"/>
        <v>Добавить централизованную систему для дифференциации</v>
      </c>
    </row>
    <row r="15" spans="5:42" ht="0.75" hidden="1" customHeight="1">
      <c r="E15" s="971"/>
      <c r="T15" s="297" t="s">
        <v>540</v>
      </c>
      <c r="AP15" s="63" t="str">
        <f t="shared" si="0"/>
        <v>Добавить территорию для дифференциации</v>
      </c>
    </row>
    <row r="16" spans="5:42" ht="14.25" hidden="1" customHeight="1"/>
    <row r="17" spans="15:37" ht="14.25" hidden="1" customHeight="1">
      <c r="AD17" s="298"/>
      <c r="AE17" s="298"/>
      <c r="AF17" s="298"/>
      <c r="AG17" s="299"/>
      <c r="AH17" s="970"/>
      <c r="AI17" s="969" t="s">
        <v>46</v>
      </c>
      <c r="AJ17" s="970"/>
      <c r="AK17" s="969" t="s">
        <v>46</v>
      </c>
    </row>
    <row r="18" spans="15:37" ht="14.25" hidden="1" customHeight="1">
      <c r="AD18" s="298"/>
      <c r="AE18" s="298"/>
      <c r="AF18" s="298"/>
      <c r="AG18" s="284" t="str">
        <f>AH17&amp;"-"&amp;AJ17</f>
        <v>-</v>
      </c>
      <c r="AH18" s="969"/>
      <c r="AI18" s="969"/>
      <c r="AJ18" s="969"/>
      <c r="AK18" s="969"/>
    </row>
    <row r="19" spans="15:37" ht="14.25" hidden="1" customHeight="1"/>
    <row r="20" spans="15:37" ht="22.5" hidden="1" customHeight="1">
      <c r="O20" s="300" t="s">
        <v>541</v>
      </c>
      <c r="Z20" s="300"/>
      <c r="AB20" s="300"/>
      <c r="AH20" s="300"/>
      <c r="AJ20" s="300"/>
    </row>
    <row r="21" spans="15:37" ht="14.25" hidden="1" customHeight="1"/>
    <row r="22" spans="15:37" ht="14.25" hidden="1" customHeight="1">
      <c r="O22" s="274" t="s">
        <v>542</v>
      </c>
      <c r="T22" s="21" t="s">
        <v>543</v>
      </c>
      <c r="AA22" s="102" t="s">
        <v>544</v>
      </c>
      <c r="AC22" s="102" t="s">
        <v>545</v>
      </c>
      <c r="AD22" s="21" t="s">
        <v>543</v>
      </c>
      <c r="AI22" s="102" t="s">
        <v>546</v>
      </c>
      <c r="AK22" s="102" t="s">
        <v>545</v>
      </c>
    </row>
    <row r="23" spans="15:37" ht="14.25" hidden="1" customHeight="1"/>
    <row r="24" spans="15:37" ht="14.25" hidden="1" customHeight="1"/>
    <row r="25" spans="15:37" ht="14.25" customHeight="1">
      <c r="Q25" s="301"/>
      <c r="R25" s="301"/>
      <c r="S25" s="302"/>
      <c r="T25" s="22"/>
      <c r="U25" s="22"/>
    </row>
    <row r="26" spans="15:37" ht="51" customHeight="1">
      <c r="Q26" s="301"/>
      <c r="R26" s="301"/>
      <c r="S26" s="9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953"/>
      <c r="U26" s="953"/>
      <c r="V26" s="953"/>
      <c r="W26" s="953"/>
      <c r="X26" s="953"/>
      <c r="Y26" s="953"/>
      <c r="Z26" s="953"/>
      <c r="AA26" s="953"/>
      <c r="AB26" s="953"/>
      <c r="AC26" s="953"/>
      <c r="AD26" s="953"/>
      <c r="AE26" s="953"/>
      <c r="AF26" s="953"/>
      <c r="AG26" s="953"/>
      <c r="AH26" s="953"/>
      <c r="AI26" s="953"/>
      <c r="AJ26" s="953"/>
    </row>
    <row r="27" spans="15:37" ht="14.25" customHeight="1">
      <c r="Q27" s="301"/>
      <c r="R27" s="301"/>
      <c r="S27" s="927" t="str">
        <f>IF(org=0,"Не определено",org)</f>
        <v>ООО "Смоленскрегионтеплоэнерго"</v>
      </c>
      <c r="T27" s="927"/>
      <c r="U27" s="927"/>
      <c r="V27" s="927"/>
      <c r="W27" s="927"/>
      <c r="X27" s="927"/>
      <c r="Y27" s="927"/>
      <c r="Z27" s="927"/>
      <c r="AA27" s="927"/>
      <c r="AB27" s="927"/>
      <c r="AC27" s="927"/>
      <c r="AD27" s="927"/>
      <c r="AE27" s="927"/>
      <c r="AF27" s="927"/>
      <c r="AG27" s="927"/>
      <c r="AH27" s="927"/>
      <c r="AI27" s="927"/>
      <c r="AJ27" s="927"/>
    </row>
    <row r="28" spans="15:37" ht="14.25" hidden="1" customHeight="1">
      <c r="Q28" s="301"/>
      <c r="R28" s="301"/>
      <c r="S28" s="302"/>
      <c r="T28" s="22"/>
      <c r="U28" s="22"/>
      <c r="V28" s="303"/>
      <c r="W28" s="303"/>
      <c r="X28" s="303"/>
      <c r="Y28" s="303"/>
      <c r="Z28" s="303"/>
      <c r="AA28" s="303"/>
      <c r="AB28" s="303"/>
      <c r="AC28" s="303"/>
      <c r="AD28" s="303"/>
      <c r="AE28" s="303"/>
      <c r="AF28" s="303"/>
      <c r="AG28" s="303"/>
      <c r="AH28" s="303"/>
      <c r="AI28" s="303"/>
      <c r="AJ28" s="303"/>
      <c r="AK28" s="303"/>
    </row>
    <row r="29" spans="15:37" ht="25.5" hidden="1" customHeight="1">
      <c r="S29" s="963" t="s">
        <v>24</v>
      </c>
      <c r="T29" s="963"/>
      <c r="U29" s="305"/>
      <c r="V29" s="965" t="str">
        <f>IF(TITLE_NAME_OR_PR_CHANGE="",IF(TITLE_NAME_OR_PR="","",TITLE_NAME_OR_PR),TITLE_NAME_OR_PR_CHANGE)</f>
        <v/>
      </c>
      <c r="W29" s="965"/>
      <c r="X29" s="965"/>
      <c r="Y29" s="965"/>
      <c r="Z29" s="965"/>
      <c r="AA29" s="965"/>
      <c r="AB29" s="965"/>
      <c r="AD29" s="965" t="str">
        <f>IF(TITLE_NAME_OR_PR_CHANGE="",IF(TITLE_NAME_OR_PR="","",TITLE_NAME_OR_PR),TITLE_NAME_OR_PR_CHANGE)</f>
        <v/>
      </c>
      <c r="AE29" s="965"/>
      <c r="AF29" s="965"/>
      <c r="AG29" s="965"/>
      <c r="AH29" s="965"/>
      <c r="AI29" s="965"/>
      <c r="AJ29" s="965"/>
    </row>
    <row r="30" spans="15:37" ht="18.75" hidden="1" customHeight="1">
      <c r="S30" s="963" t="s">
        <v>547</v>
      </c>
      <c r="T30" s="963"/>
      <c r="U30" s="305"/>
      <c r="V30" s="964" t="str">
        <f>IF(TITLE_DATE_PR_CHANGE="",IF(TITLE_DATE_PR="","",TITLE_DATE_PR),TITLE_DATE_PR_CHANGE)</f>
        <v/>
      </c>
      <c r="W30" s="964"/>
      <c r="X30" s="964"/>
      <c r="Y30" s="964"/>
      <c r="Z30" s="964"/>
      <c r="AA30" s="964"/>
      <c r="AB30" s="964"/>
      <c r="AD30" s="964" t="str">
        <f>IF(TITLE_DATE_PR_CHANGE="",IF(TITLE_DATE_PR="","",TITLE_DATE_PR),TITLE_DATE_PR_CHANGE)</f>
        <v/>
      </c>
      <c r="AE30" s="964"/>
      <c r="AF30" s="964"/>
      <c r="AG30" s="964"/>
      <c r="AH30" s="964"/>
      <c r="AI30" s="964"/>
      <c r="AJ30" s="964"/>
    </row>
    <row r="31" spans="15:37" ht="18.75" hidden="1" customHeight="1">
      <c r="S31" s="963" t="s">
        <v>548</v>
      </c>
      <c r="T31" s="963"/>
      <c r="U31" s="305"/>
      <c r="V31" s="965" t="str">
        <f>IF(TITLE_NUMBER_PR_CHANGE="",IF(TITLE_NUMBER_PR="","",TITLE_NUMBER_PR),TITLE_NUMBER_PR_CHANGE)</f>
        <v/>
      </c>
      <c r="W31" s="965"/>
      <c r="X31" s="965"/>
      <c r="Y31" s="965"/>
      <c r="Z31" s="965"/>
      <c r="AA31" s="965"/>
      <c r="AB31" s="965"/>
      <c r="AD31" s="965" t="str">
        <f>IF(TITLE_NUMBER_PR_CHANGE="",IF(TITLE_NUMBER_PR="","",TITLE_NUMBER_PR),TITLE_NUMBER_PR_CHANGE)</f>
        <v/>
      </c>
      <c r="AE31" s="965"/>
      <c r="AF31" s="965"/>
      <c r="AG31" s="965"/>
      <c r="AH31" s="965"/>
      <c r="AI31" s="965"/>
      <c r="AJ31" s="965"/>
    </row>
    <row r="32" spans="15:37" ht="18.75" hidden="1" customHeight="1">
      <c r="S32" s="963" t="s">
        <v>25</v>
      </c>
      <c r="T32" s="963"/>
      <c r="U32" s="305"/>
      <c r="V32" s="965" t="str">
        <f>IF(TITLE_IST_PUB_CHANGE="",IF(TITLE_IST_PUB="","",TITLE_IST_PUB),TITLE_IST_PUB_CHANGE)</f>
        <v/>
      </c>
      <c r="W32" s="965"/>
      <c r="X32" s="965"/>
      <c r="Y32" s="965"/>
      <c r="Z32" s="965"/>
      <c r="AA32" s="965"/>
      <c r="AB32" s="965"/>
      <c r="AD32" s="965" t="str">
        <f>IF(TITLE_IST_PUB_CHANGE="",IF(TITLE_IST_PUB="","",TITLE_IST_PUB),TITLE_IST_PUB_CHANGE)</f>
        <v/>
      </c>
      <c r="AE32" s="965"/>
      <c r="AF32" s="965"/>
      <c r="AG32" s="965"/>
      <c r="AH32" s="965"/>
      <c r="AI32" s="965"/>
      <c r="AJ32" s="965"/>
    </row>
    <row r="33" spans="1:42" ht="14.25" hidden="1" customHeight="1">
      <c r="Q33" s="301"/>
      <c r="R33" s="301"/>
      <c r="S33" s="302"/>
      <c r="T33" s="22"/>
      <c r="U33" s="22"/>
      <c r="V33" s="303"/>
      <c r="W33" s="303"/>
      <c r="X33" s="303"/>
      <c r="Y33" s="303"/>
      <c r="Z33" s="303"/>
      <c r="AA33" s="303"/>
      <c r="AB33" s="303"/>
      <c r="AC33" s="303"/>
      <c r="AD33" s="303"/>
      <c r="AE33" s="303"/>
      <c r="AF33" s="303"/>
      <c r="AG33" s="303"/>
      <c r="AH33" s="303"/>
      <c r="AI33" s="303"/>
      <c r="AJ33" s="303"/>
      <c r="AK33" s="303"/>
    </row>
    <row r="34" spans="1:42" ht="18.75" hidden="1" customHeight="1">
      <c r="S34" s="963" t="s">
        <v>549</v>
      </c>
      <c r="T34" s="963"/>
      <c r="U34" s="305"/>
      <c r="V34" s="964" t="str">
        <f>IF(TITLE_DATE_PR_CHANGE="",IF(TITLE_DATE_PR="","",TITLE_DATE_PR),TITLE_DATE_PR_CHANGE)</f>
        <v/>
      </c>
      <c r="W34" s="964"/>
      <c r="X34" s="964"/>
      <c r="Y34" s="964"/>
      <c r="Z34" s="964"/>
      <c r="AA34" s="964"/>
      <c r="AB34" s="964"/>
      <c r="AD34" s="964" t="str">
        <f>IF(TITLE_DATE_PR_CHANGE="",IF(TITLE_DATE_PR="","",TITLE_DATE_PR),TITLE_DATE_PR_CHANGE)</f>
        <v/>
      </c>
      <c r="AE34" s="964"/>
      <c r="AF34" s="964"/>
      <c r="AG34" s="964"/>
      <c r="AH34" s="964"/>
      <c r="AI34" s="964"/>
      <c r="AJ34" s="964"/>
    </row>
    <row r="35" spans="1:42" ht="18.75" hidden="1" customHeight="1">
      <c r="S35" s="963" t="s">
        <v>550</v>
      </c>
      <c r="T35" s="963"/>
      <c r="U35" s="305"/>
      <c r="V35" s="965" t="str">
        <f>IF(TITLE_NUMBER_PR_CHANGE="",IF(TITLE_NUMBER_PR="","",TITLE_NUMBER_PR),TITLE_NUMBER_PR_CHANGE)</f>
        <v/>
      </c>
      <c r="W35" s="965"/>
      <c r="X35" s="965"/>
      <c r="Y35" s="965"/>
      <c r="Z35" s="965"/>
      <c r="AA35" s="965"/>
      <c r="AB35" s="965"/>
      <c r="AD35" s="965" t="str">
        <f>IF(TITLE_NUMBER_PR_CHANGE="",IF(TITLE_NUMBER_PR="","",TITLE_NUMBER_PR),TITLE_NUMBER_PR_CHANGE)</f>
        <v/>
      </c>
      <c r="AE35" s="965"/>
      <c r="AF35" s="965"/>
      <c r="AG35" s="965"/>
      <c r="AH35" s="965"/>
      <c r="AI35" s="965"/>
      <c r="AJ35" s="965"/>
    </row>
    <row r="36" spans="1:42" ht="14.25" hidden="1" customHeight="1">
      <c r="AC36" s="242" t="s">
        <v>551</v>
      </c>
      <c r="AK36" s="242" t="s">
        <v>551</v>
      </c>
    </row>
    <row r="37" spans="1:42" ht="14.25" customHeight="1">
      <c r="Q37" s="301"/>
      <c r="R37" s="301"/>
      <c r="S37" s="302"/>
      <c r="T37" s="22"/>
      <c r="U37" s="307"/>
      <c r="V37" s="983"/>
      <c r="W37" s="983"/>
      <c r="X37" s="983"/>
      <c r="Y37" s="983"/>
      <c r="Z37" s="983"/>
      <c r="AA37" s="983"/>
      <c r="AB37" s="983"/>
      <c r="AC37" s="983"/>
      <c r="AD37" s="983"/>
      <c r="AE37" s="983"/>
      <c r="AF37" s="983"/>
      <c r="AG37" s="983"/>
      <c r="AH37" s="983"/>
      <c r="AI37" s="983"/>
      <c r="AJ37" s="983"/>
      <c r="AK37" s="983"/>
    </row>
    <row r="38" spans="1:42" ht="14.25" customHeight="1">
      <c r="Q38" s="301"/>
      <c r="R38" s="301"/>
      <c r="S38" s="858" t="s">
        <v>424</v>
      </c>
      <c r="T38" s="858"/>
      <c r="U38" s="858"/>
      <c r="V38" s="858"/>
      <c r="W38" s="858"/>
      <c r="X38" s="858"/>
      <c r="Y38" s="858"/>
      <c r="Z38" s="858"/>
      <c r="AA38" s="858"/>
      <c r="AB38" s="858"/>
      <c r="AC38" s="858"/>
      <c r="AD38" s="858"/>
      <c r="AE38" s="858"/>
      <c r="AF38" s="858"/>
      <c r="AG38" s="858"/>
      <c r="AH38" s="858"/>
      <c r="AI38" s="858"/>
      <c r="AJ38" s="858"/>
      <c r="AK38" s="858"/>
      <c r="AL38" s="858"/>
      <c r="AM38" s="858" t="s">
        <v>425</v>
      </c>
    </row>
    <row r="39" spans="1:42" ht="14.25" customHeight="1">
      <c r="Q39" s="301"/>
      <c r="R39" s="301"/>
      <c r="S39" s="984" t="s">
        <v>71</v>
      </c>
      <c r="T39" s="934" t="s">
        <v>552</v>
      </c>
      <c r="U39" s="309"/>
      <c r="V39" s="985" t="s">
        <v>553</v>
      </c>
      <c r="W39" s="986"/>
      <c r="X39" s="986"/>
      <c r="Y39" s="986"/>
      <c r="Z39" s="986"/>
      <c r="AA39" s="986"/>
      <c r="AB39" s="987"/>
      <c r="AC39" s="988" t="s">
        <v>554</v>
      </c>
      <c r="AD39" s="985" t="s">
        <v>553</v>
      </c>
      <c r="AE39" s="986"/>
      <c r="AF39" s="986"/>
      <c r="AG39" s="986"/>
      <c r="AH39" s="986"/>
      <c r="AI39" s="986"/>
      <c r="AJ39" s="987"/>
      <c r="AK39" s="988" t="s">
        <v>555</v>
      </c>
      <c r="AL39" s="991" t="s">
        <v>556</v>
      </c>
      <c r="AM39" s="858"/>
    </row>
    <row r="40" spans="1:42" ht="33.75" customHeight="1">
      <c r="Q40" s="301"/>
      <c r="R40" s="301"/>
      <c r="S40" s="984"/>
      <c r="T40" s="934"/>
      <c r="U40" s="310"/>
      <c r="V40" s="907" t="s">
        <v>557</v>
      </c>
      <c r="W40" s="980"/>
      <c r="X40" s="835" t="s">
        <v>559</v>
      </c>
      <c r="Y40" s="834"/>
      <c r="Z40" s="835" t="s">
        <v>560</v>
      </c>
      <c r="AA40" s="841"/>
      <c r="AB40" s="834"/>
      <c r="AC40" s="989"/>
      <c r="AD40" s="907" t="s">
        <v>574</v>
      </c>
      <c r="AE40" s="980"/>
      <c r="AF40" s="835" t="s">
        <v>559</v>
      </c>
      <c r="AG40" s="834"/>
      <c r="AH40" s="835" t="s">
        <v>560</v>
      </c>
      <c r="AI40" s="841"/>
      <c r="AJ40" s="834"/>
      <c r="AK40" s="989"/>
      <c r="AL40" s="992"/>
      <c r="AM40" s="858"/>
    </row>
    <row r="41" spans="1:42" ht="33.75" customHeight="1">
      <c r="B41" s="102" t="s">
        <v>267</v>
      </c>
      <c r="C41" s="102" t="s">
        <v>268</v>
      </c>
      <c r="D41" s="102" t="s">
        <v>269</v>
      </c>
      <c r="E41" s="274" t="s">
        <v>561</v>
      </c>
      <c r="F41" s="274" t="s">
        <v>562</v>
      </c>
      <c r="G41" s="274" t="s">
        <v>563</v>
      </c>
      <c r="H41" s="274" t="s">
        <v>564</v>
      </c>
      <c r="I41" s="274" t="s">
        <v>565</v>
      </c>
      <c r="J41" s="274" t="s">
        <v>566</v>
      </c>
      <c r="K41" s="274" t="s">
        <v>567</v>
      </c>
      <c r="L41" s="274" t="s">
        <v>542</v>
      </c>
      <c r="Q41" s="301"/>
      <c r="R41" s="301"/>
      <c r="S41" s="984"/>
      <c r="T41" s="934"/>
      <c r="U41" s="311"/>
      <c r="V41" s="958"/>
      <c r="W41" s="981"/>
      <c r="X41" s="114" t="s">
        <v>568</v>
      </c>
      <c r="Y41" s="114" t="s">
        <v>569</v>
      </c>
      <c r="Z41" s="114" t="s">
        <v>570</v>
      </c>
      <c r="AA41" s="939" t="s">
        <v>571</v>
      </c>
      <c r="AB41" s="952"/>
      <c r="AC41" s="990"/>
      <c r="AD41" s="958"/>
      <c r="AE41" s="981"/>
      <c r="AF41" s="114" t="s">
        <v>568</v>
      </c>
      <c r="AG41" s="114" t="s">
        <v>569</v>
      </c>
      <c r="AH41" s="114" t="s">
        <v>570</v>
      </c>
      <c r="AI41" s="939" t="s">
        <v>571</v>
      </c>
      <c r="AJ41" s="952"/>
      <c r="AK41" s="990"/>
      <c r="AL41" s="993"/>
      <c r="AM41" s="858"/>
    </row>
    <row r="42" spans="1:42" ht="11.25" hidden="1" customHeight="1">
      <c r="Q42" s="313"/>
      <c r="R42" s="314">
        <v>1</v>
      </c>
      <c r="S42" s="315" t="s">
        <v>204</v>
      </c>
      <c r="T42" s="316" t="s">
        <v>87</v>
      </c>
      <c r="U42" s="317" t="str">
        <f ca="1">OFFSET(U42,0,-1)</f>
        <v>2</v>
      </c>
      <c r="V42" s="318">
        <f ca="1">OFFSET(V42,0,-1)+1</f>
        <v>3</v>
      </c>
      <c r="W42" s="318"/>
      <c r="X42" s="318">
        <f ca="1">OFFSET(X42,0,-1)+1</f>
        <v>1</v>
      </c>
      <c r="Y42" s="318">
        <f ca="1">OFFSET(Y42,0,-1)+1</f>
        <v>2</v>
      </c>
      <c r="Z42" s="318">
        <f ca="1">OFFSET(Z42,0,-1)+1</f>
        <v>3</v>
      </c>
      <c r="AA42" s="982">
        <f ca="1">OFFSET(AA42,0,-1)+1</f>
        <v>4</v>
      </c>
      <c r="AB42" s="982"/>
      <c r="AC42" s="318">
        <f ca="1">OFFSET(AC42,0,-2)+1</f>
        <v>5</v>
      </c>
      <c r="AD42" s="318">
        <f ca="1">OFFSET(AD42,0,-1)+1</f>
        <v>6</v>
      </c>
      <c r="AE42" s="318"/>
      <c r="AF42" s="318">
        <f ca="1">OFFSET(AF42,0,-1)+1</f>
        <v>1</v>
      </c>
      <c r="AG42" s="318">
        <f ca="1">OFFSET(AG42,0,-1)+1</f>
        <v>2</v>
      </c>
      <c r="AH42" s="318">
        <f ca="1">OFFSET(AH42,0,-1)+1</f>
        <v>3</v>
      </c>
      <c r="AI42" s="982">
        <f ca="1">OFFSET(AI42,0,-1)+1</f>
        <v>4</v>
      </c>
      <c r="AJ42" s="982"/>
      <c r="AK42" s="318">
        <f ca="1">OFFSET(AK42,0,-2)+1</f>
        <v>5</v>
      </c>
      <c r="AL42" s="317">
        <f ca="1">OFFSET(AL42,0,-1)</f>
        <v>5</v>
      </c>
      <c r="AM42" s="318">
        <f ca="1">OFFSET(AM42,0,-1)+1</f>
        <v>6</v>
      </c>
    </row>
    <row r="43" spans="1:42" ht="21" customHeight="1">
      <c r="A43" s="319" t="s">
        <v>294</v>
      </c>
      <c r="E43" s="971">
        <v>1</v>
      </c>
      <c r="R43" s="263"/>
      <c r="S43" s="264">
        <f>INDEX(PT_DIFFERENTIATION_NUM_NTAR,MATCH(A43,PT_DIFFERENTIATION_NTAR_ID,0))</f>
        <v>0</v>
      </c>
      <c r="T43" s="265" t="s">
        <v>255</v>
      </c>
      <c r="U43" s="266"/>
      <c r="V43" s="966"/>
      <c r="W43" s="967"/>
      <c r="X43" s="967"/>
      <c r="Y43" s="967"/>
      <c r="Z43" s="967"/>
      <c r="AA43" s="967"/>
      <c r="AB43" s="967"/>
      <c r="AC43" s="968"/>
      <c r="AD43" s="966" t="str">
        <f>INDEX(PT_DIFFERENTIATION_NTAR,MATCH(A43,PT_DIFFERENTIATION_NTAR_ID,0))</f>
        <v/>
      </c>
      <c r="AE43" s="967"/>
      <c r="AF43" s="967"/>
      <c r="AG43" s="967"/>
      <c r="AH43" s="967"/>
      <c r="AI43" s="967"/>
      <c r="AJ43" s="967"/>
      <c r="AK43" s="967"/>
      <c r="AL43" s="968"/>
      <c r="AM43" s="26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63" t="str">
        <f t="shared" ref="AP43:AP57" si="1">IF(T43="","",T43)</f>
        <v>Наименование тарифа</v>
      </c>
    </row>
    <row r="44" spans="1:42" ht="21" customHeight="1">
      <c r="A44" s="319" t="s">
        <v>294</v>
      </c>
      <c r="B44" s="319" t="s">
        <v>295</v>
      </c>
      <c r="E44" s="972"/>
      <c r="F44" s="971">
        <v>1</v>
      </c>
      <c r="Q44" s="269"/>
      <c r="R44" s="270"/>
      <c r="S44" s="264" t="str">
        <f>INDEX(PT_DIFFERENTIATION_NUM_TER,MATCH(B44,PT_DIFFERENTIATION_TER_ID,0))</f>
        <v>.</v>
      </c>
      <c r="T44" s="271" t="s">
        <v>521</v>
      </c>
      <c r="U44" s="266"/>
      <c r="V44" s="966"/>
      <c r="W44" s="967"/>
      <c r="X44" s="967"/>
      <c r="Y44" s="967"/>
      <c r="Z44" s="967"/>
      <c r="AA44" s="967"/>
      <c r="AB44" s="967"/>
      <c r="AC44" s="968"/>
      <c r="AD44" s="966" t="str">
        <f>INDEX(PT_DIFFERENTIATION_TER,MATCH(B44,PT_DIFFERENTIATION_TER_ID,0))</f>
        <v/>
      </c>
      <c r="AE44" s="967"/>
      <c r="AF44" s="967"/>
      <c r="AG44" s="967"/>
      <c r="AH44" s="967"/>
      <c r="AI44" s="967"/>
      <c r="AJ44" s="967"/>
      <c r="AK44" s="967"/>
      <c r="AL44" s="968"/>
      <c r="AM44" s="268" t="s">
        <v>522</v>
      </c>
      <c r="AP44" s="63" t="str">
        <f t="shared" si="1"/>
        <v>Территория действия тарифа</v>
      </c>
    </row>
    <row r="45" spans="1:42" ht="23.25" customHeight="1">
      <c r="A45" s="319" t="s">
        <v>294</v>
      </c>
      <c r="B45" s="319" t="s">
        <v>295</v>
      </c>
      <c r="C45" s="319" t="s">
        <v>296</v>
      </c>
      <c r="E45" s="972"/>
      <c r="F45" s="972"/>
      <c r="G45" s="971">
        <v>1</v>
      </c>
      <c r="Q45" s="269"/>
      <c r="R45" s="270"/>
      <c r="S45" s="264" t="str">
        <f>INDEX(PT_DIFFERENTIATION_NUM_CS,MATCH(C45,PT_DIFFERENTIATION_CS_ID,0))</f>
        <v>..</v>
      </c>
      <c r="T45" s="272" t="s">
        <v>523</v>
      </c>
      <c r="U45" s="266"/>
      <c r="V45" s="966"/>
      <c r="W45" s="967"/>
      <c r="X45" s="967"/>
      <c r="Y45" s="967"/>
      <c r="Z45" s="967"/>
      <c r="AA45" s="967"/>
      <c r="AB45" s="967"/>
      <c r="AC45" s="968"/>
      <c r="AD45" s="966" t="str">
        <f>INDEX(PT_DIFFERENTIATION_CS,MATCH(C45,PT_DIFFERENTIATION_CS_ID,0))</f>
        <v/>
      </c>
      <c r="AE45" s="967"/>
      <c r="AF45" s="967"/>
      <c r="AG45" s="967"/>
      <c r="AH45" s="967"/>
      <c r="AI45" s="967"/>
      <c r="AJ45" s="967"/>
      <c r="AK45" s="967"/>
      <c r="AL45" s="968"/>
      <c r="AM45" s="268" t="s">
        <v>524</v>
      </c>
      <c r="AP45" s="63" t="str">
        <f t="shared" si="1"/>
        <v xml:space="preserve">Наименование системы теплоснабжения </v>
      </c>
    </row>
    <row r="46" spans="1:42" ht="21" customHeight="1">
      <c r="A46" s="319" t="s">
        <v>294</v>
      </c>
      <c r="B46" s="319" t="s">
        <v>295</v>
      </c>
      <c r="C46" s="319" t="s">
        <v>296</v>
      </c>
      <c r="D46" s="319" t="s">
        <v>297</v>
      </c>
      <c r="E46" s="972"/>
      <c r="F46" s="972"/>
      <c r="G46" s="972"/>
      <c r="H46" s="971">
        <v>1</v>
      </c>
      <c r="Q46" s="269"/>
      <c r="R46" s="270"/>
      <c r="S46" s="264" t="str">
        <f>INDEX(PT_DIFFERENTIATION_NUM_IST_TE,MATCH(D46,PT_DIFFERENTIATION_IST_TE_ID,0))</f>
        <v>...</v>
      </c>
      <c r="T46" s="273" t="s">
        <v>525</v>
      </c>
      <c r="U46" s="266"/>
      <c r="V46" s="966"/>
      <c r="W46" s="967"/>
      <c r="X46" s="967"/>
      <c r="Y46" s="967"/>
      <c r="Z46" s="967"/>
      <c r="AA46" s="967"/>
      <c r="AB46" s="967"/>
      <c r="AC46" s="968"/>
      <c r="AD46" s="966" t="str">
        <f>INDEX(PT_DIFFERENTIATION_IST_TE,MATCH(D46,PT_DIFFERENTIATION_IST_TE_ID,0))</f>
        <v/>
      </c>
      <c r="AE46" s="967"/>
      <c r="AF46" s="967"/>
      <c r="AG46" s="967"/>
      <c r="AH46" s="967"/>
      <c r="AI46" s="967"/>
      <c r="AJ46" s="967"/>
      <c r="AK46" s="967"/>
      <c r="AL46" s="968"/>
      <c r="AM46" s="268" t="s">
        <v>526</v>
      </c>
      <c r="AP46" s="63" t="str">
        <f t="shared" si="1"/>
        <v xml:space="preserve">Источник тепловой энергии  </v>
      </c>
    </row>
    <row r="47" spans="1:42" ht="14.25" hidden="1" customHeight="1">
      <c r="A47" s="51" t="s">
        <v>294</v>
      </c>
      <c r="B47" s="51" t="s">
        <v>295</v>
      </c>
      <c r="C47" s="51" t="s">
        <v>296</v>
      </c>
      <c r="D47" s="51" t="s">
        <v>297</v>
      </c>
      <c r="E47" s="972"/>
      <c r="F47" s="972"/>
      <c r="G47" s="972"/>
      <c r="H47" s="972"/>
      <c r="I47" s="973" t="str">
        <f>S46&amp;".1"</f>
        <v>....1</v>
      </c>
      <c r="L47" s="334" t="s">
        <v>527</v>
      </c>
      <c r="P47" s="975">
        <v>1</v>
      </c>
      <c r="R47" s="275"/>
      <c r="S47" s="165"/>
      <c r="T47" s="326"/>
      <c r="U47" s="327"/>
      <c r="V47" s="1002"/>
      <c r="W47" s="1003"/>
      <c r="X47" s="1003"/>
      <c r="Y47" s="1003"/>
      <c r="Z47" s="1003"/>
      <c r="AA47" s="1003"/>
      <c r="AB47" s="1003"/>
      <c r="AC47" s="1004"/>
      <c r="AD47" s="1002"/>
      <c r="AE47" s="1003"/>
      <c r="AF47" s="1003"/>
      <c r="AG47" s="1003"/>
      <c r="AH47" s="1003"/>
      <c r="AI47" s="1003"/>
      <c r="AJ47" s="1003"/>
      <c r="AK47" s="1003"/>
      <c r="AL47" s="1004"/>
      <c r="AM47" s="329"/>
      <c r="AP47" s="63" t="str">
        <f t="shared" si="1"/>
        <v/>
      </c>
    </row>
    <row r="48" spans="1:42" ht="21" customHeight="1">
      <c r="A48" s="319" t="s">
        <v>294</v>
      </c>
      <c r="B48" s="319" t="s">
        <v>295</v>
      </c>
      <c r="C48" s="319" t="s">
        <v>296</v>
      </c>
      <c r="D48" s="319" t="s">
        <v>297</v>
      </c>
      <c r="E48" s="972"/>
      <c r="F48" s="972"/>
      <c r="G48" s="972"/>
      <c r="H48" s="972"/>
      <c r="I48" s="974"/>
      <c r="J48" s="973" t="str">
        <f>S46&amp;".1"</f>
        <v>....1</v>
      </c>
      <c r="L48" s="274" t="s">
        <v>530</v>
      </c>
      <c r="P48" s="833"/>
      <c r="Q48" s="975">
        <v>1</v>
      </c>
      <c r="R48" s="277"/>
      <c r="S48" s="264" t="str">
        <f>$J48</f>
        <v>....1</v>
      </c>
      <c r="T48" s="278" t="s">
        <v>531</v>
      </c>
      <c r="U48" s="266"/>
      <c r="V48" s="960"/>
      <c r="W48" s="961"/>
      <c r="X48" s="961"/>
      <c r="Y48" s="961"/>
      <c r="Z48" s="961"/>
      <c r="AA48" s="961"/>
      <c r="AB48" s="961"/>
      <c r="AC48" s="962"/>
      <c r="AD48" s="960"/>
      <c r="AE48" s="961"/>
      <c r="AF48" s="961"/>
      <c r="AG48" s="961"/>
      <c r="AH48" s="961"/>
      <c r="AI48" s="961"/>
      <c r="AJ48" s="961"/>
      <c r="AK48" s="961"/>
      <c r="AL48" s="962"/>
      <c r="AM48" s="268" t="s">
        <v>532</v>
      </c>
      <c r="AP48" s="63" t="str">
        <f t="shared" si="1"/>
        <v>Группа потребителей</v>
      </c>
    </row>
    <row r="49" spans="1:42" ht="21" customHeight="1">
      <c r="A49" s="319" t="s">
        <v>294</v>
      </c>
      <c r="B49" s="319" t="s">
        <v>295</v>
      </c>
      <c r="C49" s="319" t="s">
        <v>296</v>
      </c>
      <c r="D49" s="319" t="s">
        <v>297</v>
      </c>
      <c r="E49" s="972"/>
      <c r="F49" s="972"/>
      <c r="G49" s="972"/>
      <c r="H49" s="972"/>
      <c r="I49" s="974"/>
      <c r="J49" s="974"/>
      <c r="K49" s="973" t="str">
        <f>J48&amp;".1"</f>
        <v>....1.1</v>
      </c>
      <c r="L49" s="274" t="s">
        <v>533</v>
      </c>
      <c r="P49" s="833"/>
      <c r="Q49" s="833"/>
      <c r="R49" s="277">
        <v>1</v>
      </c>
      <c r="S49" s="264" t="str">
        <f>$K49</f>
        <v>....1.1</v>
      </c>
      <c r="T49" s="279"/>
      <c r="U49" s="266"/>
      <c r="V49" s="280"/>
      <c r="W49" s="281"/>
      <c r="X49" s="280"/>
      <c r="Y49" s="282"/>
      <c r="Z49" s="976"/>
      <c r="AA49" s="845" t="s">
        <v>46</v>
      </c>
      <c r="AB49" s="976"/>
      <c r="AC49" s="845" t="s">
        <v>46</v>
      </c>
      <c r="AD49" s="280"/>
      <c r="AE49" s="281"/>
      <c r="AF49" s="280"/>
      <c r="AG49" s="282"/>
      <c r="AH49" s="976"/>
      <c r="AI49" s="845" t="s">
        <v>46</v>
      </c>
      <c r="AJ49" s="978"/>
      <c r="AK49" s="845" t="s">
        <v>46</v>
      </c>
      <c r="AL49" s="320"/>
      <c r="AM49" s="994" t="s">
        <v>575</v>
      </c>
      <c r="AN49" s="242" t="e">
        <f ca="1">STRCHECKDATE(V50:AL50)</f>
        <v>#NAME?</v>
      </c>
      <c r="AP49" s="63" t="str">
        <f t="shared" si="1"/>
        <v/>
      </c>
    </row>
    <row r="50" spans="1:42" ht="0.75" customHeight="1">
      <c r="A50" s="319" t="s">
        <v>294</v>
      </c>
      <c r="B50" s="319" t="s">
        <v>295</v>
      </c>
      <c r="C50" s="319" t="s">
        <v>296</v>
      </c>
      <c r="D50" s="319" t="s">
        <v>297</v>
      </c>
      <c r="E50" s="972"/>
      <c r="F50" s="972"/>
      <c r="G50" s="972"/>
      <c r="H50" s="972"/>
      <c r="I50" s="974"/>
      <c r="J50" s="974"/>
      <c r="K50" s="973"/>
      <c r="P50" s="833"/>
      <c r="Q50" s="833"/>
      <c r="R50" s="277"/>
      <c r="S50" s="247"/>
      <c r="T50" s="266"/>
      <c r="U50" s="266"/>
      <c r="V50" s="281"/>
      <c r="W50" s="281"/>
      <c r="X50" s="281"/>
      <c r="Y50" s="284" t="str">
        <f>Z49&amp;"-"&amp;AB49</f>
        <v>-</v>
      </c>
      <c r="Z50" s="977"/>
      <c r="AA50" s="845"/>
      <c r="AB50" s="977"/>
      <c r="AC50" s="845"/>
      <c r="AD50" s="281"/>
      <c r="AE50" s="281"/>
      <c r="AF50" s="281"/>
      <c r="AG50" s="284" t="str">
        <f>AH49&amp;"-"&amp;AJ49</f>
        <v>-</v>
      </c>
      <c r="AH50" s="977"/>
      <c r="AI50" s="845"/>
      <c r="AJ50" s="979"/>
      <c r="AK50" s="845"/>
      <c r="AL50" s="321"/>
      <c r="AM50" s="995"/>
      <c r="AP50" s="63" t="str">
        <f t="shared" si="1"/>
        <v/>
      </c>
    </row>
    <row r="51" spans="1:42" ht="11.25" customHeight="1">
      <c r="A51" s="319" t="s">
        <v>294</v>
      </c>
      <c r="B51" s="319" t="s">
        <v>295</v>
      </c>
      <c r="C51" s="319" t="s">
        <v>296</v>
      </c>
      <c r="D51" s="319" t="s">
        <v>297</v>
      </c>
      <c r="E51" s="972"/>
      <c r="F51" s="972"/>
      <c r="G51" s="972"/>
      <c r="H51" s="972"/>
      <c r="I51" s="974"/>
      <c r="J51" s="973"/>
      <c r="P51" s="833"/>
      <c r="Q51" s="833"/>
      <c r="R51" s="275"/>
      <c r="S51" s="286"/>
      <c r="T51" s="289" t="s">
        <v>535</v>
      </c>
      <c r="U51" s="93"/>
      <c r="V51" s="93"/>
      <c r="W51" s="93"/>
      <c r="X51" s="93"/>
      <c r="Y51" s="93"/>
      <c r="Z51" s="93"/>
      <c r="AA51" s="93"/>
      <c r="AB51" s="93"/>
      <c r="AC51" s="93"/>
      <c r="AD51" s="93"/>
      <c r="AE51" s="93"/>
      <c r="AF51" s="93"/>
      <c r="AG51" s="93"/>
      <c r="AH51" s="93"/>
      <c r="AI51" s="93"/>
      <c r="AJ51" s="93"/>
      <c r="AK51" s="93"/>
      <c r="AL51" s="288"/>
      <c r="AM51" s="996"/>
      <c r="AP51" s="63" t="str">
        <f t="shared" si="1"/>
        <v>Добавить вид теплоносителя (параметры теплоносителя)</v>
      </c>
    </row>
    <row r="52" spans="1:42" ht="11.25" customHeight="1">
      <c r="A52" s="319" t="s">
        <v>294</v>
      </c>
      <c r="B52" s="319" t="s">
        <v>295</v>
      </c>
      <c r="C52" s="319" t="s">
        <v>296</v>
      </c>
      <c r="D52" s="319" t="s">
        <v>297</v>
      </c>
      <c r="E52" s="972"/>
      <c r="F52" s="972"/>
      <c r="G52" s="972"/>
      <c r="H52" s="972"/>
      <c r="I52" s="973"/>
      <c r="P52" s="833"/>
      <c r="R52" s="275"/>
      <c r="S52" s="286"/>
      <c r="T52" s="292" t="s">
        <v>536</v>
      </c>
      <c r="U52" s="93"/>
      <c r="V52" s="93"/>
      <c r="W52" s="93"/>
      <c r="X52" s="93"/>
      <c r="Y52" s="93"/>
      <c r="Z52" s="93"/>
      <c r="AA52" s="93"/>
      <c r="AB52" s="93"/>
      <c r="AC52" s="290"/>
      <c r="AD52" s="93"/>
      <c r="AE52" s="93"/>
      <c r="AF52" s="93"/>
      <c r="AG52" s="93"/>
      <c r="AH52" s="93"/>
      <c r="AI52" s="93"/>
      <c r="AJ52" s="93"/>
      <c r="AK52" s="290"/>
      <c r="AL52" s="93"/>
      <c r="AM52" s="291"/>
      <c r="AP52" s="63" t="str">
        <f t="shared" si="1"/>
        <v>Добавить группу потребителей</v>
      </c>
    </row>
    <row r="53" spans="1:42" ht="14.25" hidden="1" customHeight="1">
      <c r="A53" s="319" t="s">
        <v>294</v>
      </c>
      <c r="B53" s="319" t="s">
        <v>295</v>
      </c>
      <c r="C53" s="319" t="s">
        <v>296</v>
      </c>
      <c r="D53" s="319" t="s">
        <v>297</v>
      </c>
      <c r="E53" s="972"/>
      <c r="F53" s="972"/>
      <c r="G53" s="972"/>
      <c r="H53" s="971"/>
      <c r="R53" s="263"/>
      <c r="S53" s="330"/>
      <c r="T53" s="331"/>
      <c r="U53" s="332"/>
      <c r="V53" s="332"/>
      <c r="W53" s="332"/>
      <c r="X53" s="332"/>
      <c r="Y53" s="332"/>
      <c r="Z53" s="332"/>
      <c r="AA53" s="332"/>
      <c r="AB53" s="332"/>
      <c r="AC53" s="332"/>
      <c r="AD53" s="332"/>
      <c r="AE53" s="332"/>
      <c r="AF53" s="332"/>
      <c r="AG53" s="332"/>
      <c r="AH53" s="332"/>
      <c r="AI53" s="332"/>
      <c r="AJ53" s="332"/>
      <c r="AK53" s="332"/>
      <c r="AL53" s="332"/>
      <c r="AM53" s="333"/>
      <c r="AP53" s="63" t="str">
        <f t="shared" si="1"/>
        <v/>
      </c>
    </row>
    <row r="54" spans="1:42" ht="0.75" customHeight="1">
      <c r="A54" s="51" t="s">
        <v>294</v>
      </c>
      <c r="B54" s="51" t="s">
        <v>295</v>
      </c>
      <c r="C54" s="51" t="s">
        <v>296</v>
      </c>
      <c r="E54" s="972"/>
      <c r="F54" s="972"/>
      <c r="G54" s="971"/>
      <c r="T54" s="297" t="s">
        <v>538</v>
      </c>
      <c r="AP54" s="63" t="str">
        <f t="shared" si="1"/>
        <v>Добавить источник для дифференциации</v>
      </c>
    </row>
    <row r="55" spans="1:42" ht="0.75" customHeight="1">
      <c r="A55" s="51" t="s">
        <v>294</v>
      </c>
      <c r="B55" s="51" t="s">
        <v>295</v>
      </c>
      <c r="E55" s="972"/>
      <c r="F55" s="971"/>
      <c r="T55" s="297" t="s">
        <v>539</v>
      </c>
      <c r="AP55" s="63" t="str">
        <f t="shared" si="1"/>
        <v>Добавить централизованную систему для дифференциации</v>
      </c>
    </row>
    <row r="56" spans="1:42" ht="0.75" customHeight="1">
      <c r="A56" s="51" t="s">
        <v>294</v>
      </c>
      <c r="E56" s="971"/>
      <c r="T56" s="297" t="s">
        <v>540</v>
      </c>
      <c r="AP56" s="63" t="str">
        <f t="shared" si="1"/>
        <v>Добавить территорию для дифференциации</v>
      </c>
    </row>
    <row r="57" spans="1:42" ht="0.75" customHeight="1">
      <c r="T57" s="297" t="s">
        <v>572</v>
      </c>
      <c r="AP57" s="63" t="str">
        <f t="shared" si="1"/>
        <v>Добавить наименование тарифа</v>
      </c>
    </row>
    <row r="58" spans="1:42" ht="11.25" customHeight="1"/>
    <row r="59" spans="1:42" ht="18.75" customHeight="1">
      <c r="T59" s="833"/>
      <c r="U59" s="833"/>
      <c r="V59" s="833"/>
      <c r="W59" s="833"/>
      <c r="X59" s="833"/>
      <c r="Y59" s="833"/>
      <c r="Z59" s="833"/>
      <c r="AA59" s="833"/>
      <c r="AB59" s="833"/>
      <c r="AC59" s="833"/>
      <c r="AD59" s="833"/>
      <c r="AE59" s="833"/>
      <c r="AF59" s="833"/>
      <c r="AG59" s="833"/>
      <c r="AH59" s="833"/>
      <c r="AI59" s="833"/>
      <c r="AJ59" s="833"/>
      <c r="AK59" s="833"/>
      <c r="AL59" s="833"/>
      <c r="AM59" s="833"/>
    </row>
    <row r="60" spans="1:42" ht="27.75" customHeight="1">
      <c r="T60" s="833"/>
      <c r="U60" s="833"/>
      <c r="V60" s="833"/>
      <c r="W60" s="833"/>
      <c r="X60" s="833"/>
      <c r="Y60" s="833"/>
      <c r="Z60" s="833"/>
      <c r="AA60" s="833"/>
      <c r="AB60" s="833"/>
      <c r="AC60" s="833"/>
      <c r="AD60" s="833"/>
      <c r="AE60" s="833"/>
      <c r="AF60" s="833"/>
      <c r="AG60" s="833"/>
      <c r="AH60" s="833"/>
      <c r="AI60" s="833"/>
      <c r="AJ60" s="833"/>
      <c r="AK60" s="833"/>
      <c r="AL60" s="833"/>
      <c r="AM60" s="833"/>
    </row>
    <row r="61" spans="1:42" ht="39.75" customHeight="1">
      <c r="T61" s="833"/>
      <c r="U61" s="833"/>
      <c r="V61" s="833"/>
      <c r="W61" s="833"/>
      <c r="X61" s="833"/>
      <c r="Y61" s="833"/>
      <c r="Z61" s="833"/>
      <c r="AA61" s="833"/>
      <c r="AB61" s="833"/>
      <c r="AC61" s="833"/>
      <c r="AD61" s="833"/>
      <c r="AE61" s="833"/>
      <c r="AF61" s="833"/>
      <c r="AG61" s="833"/>
      <c r="AH61" s="833"/>
      <c r="AI61" s="833"/>
      <c r="AJ61" s="833"/>
      <c r="AK61" s="833"/>
      <c r="AL61" s="833"/>
      <c r="AM61" s="833"/>
    </row>
    <row r="63" spans="1:42" ht="19.5" customHeight="1">
      <c r="T63" s="833"/>
      <c r="U63" s="833"/>
      <c r="V63" s="833"/>
      <c r="W63" s="833"/>
      <c r="X63" s="833"/>
      <c r="Y63" s="833"/>
      <c r="Z63" s="833"/>
      <c r="AA63" s="833"/>
      <c r="AB63" s="833"/>
      <c r="AC63" s="833"/>
      <c r="AD63" s="833"/>
      <c r="AE63" s="833"/>
      <c r="AF63" s="833"/>
      <c r="AG63" s="833"/>
      <c r="AH63" s="833"/>
      <c r="AI63" s="833"/>
      <c r="AJ63" s="833"/>
      <c r="AK63" s="833"/>
      <c r="AL63" s="833"/>
      <c r="AM63" s="833"/>
    </row>
    <row r="64" spans="1:42" ht="27.75" customHeight="1">
      <c r="T64" s="833"/>
      <c r="U64" s="833"/>
      <c r="V64" s="833"/>
      <c r="W64" s="833"/>
      <c r="X64" s="833"/>
      <c r="Y64" s="833"/>
      <c r="Z64" s="833"/>
      <c r="AA64" s="833"/>
      <c r="AB64" s="833"/>
      <c r="AC64" s="833"/>
      <c r="AD64" s="833"/>
      <c r="AE64" s="833"/>
      <c r="AF64" s="833"/>
      <c r="AG64" s="833"/>
      <c r="AH64" s="833"/>
      <c r="AI64" s="833"/>
      <c r="AJ64" s="833"/>
      <c r="AK64" s="833"/>
      <c r="AL64" s="833"/>
      <c r="AM64" s="833"/>
    </row>
    <row r="65" spans="20:39" ht="33.75" customHeight="1">
      <c r="T65" s="833"/>
      <c r="U65" s="833"/>
      <c r="V65" s="833"/>
      <c r="W65" s="833"/>
      <c r="X65" s="833"/>
      <c r="Y65" s="833"/>
      <c r="Z65" s="833"/>
      <c r="AA65" s="833"/>
      <c r="AB65" s="833"/>
      <c r="AC65" s="833"/>
      <c r="AD65" s="833"/>
      <c r="AE65" s="833"/>
      <c r="AF65" s="833"/>
      <c r="AG65" s="833"/>
      <c r="AH65" s="833"/>
      <c r="AI65" s="833"/>
      <c r="AJ65" s="833"/>
      <c r="AK65" s="833"/>
      <c r="AL65" s="833"/>
      <c r="AM65" s="83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5"/>
  <sheetViews>
    <sheetView showGridLines="0" topLeftCell="Q25"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7109375" customWidth="1"/>
    <col min="19" max="19" width="12.7109375" customWidth="1"/>
    <col min="20" max="20" width="32"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row r="2" spans="5:42" ht="21" hidden="1" customHeight="1">
      <c r="E2" s="971">
        <v>1</v>
      </c>
      <c r="R2" s="263"/>
      <c r="S2" s="264" t="e">
        <f>INDEX(PT_DIFFERENTIATION_NUM_NTAR,MATCH(A2,PT_DIFFERENTIATION_NTAR_ID,0))</f>
        <v>#N/A</v>
      </c>
      <c r="T2" s="265" t="s">
        <v>255</v>
      </c>
      <c r="U2" s="266"/>
      <c r="V2" s="966"/>
      <c r="W2" s="967"/>
      <c r="X2" s="967"/>
      <c r="Y2" s="967"/>
      <c r="Z2" s="967"/>
      <c r="AA2" s="967"/>
      <c r="AB2" s="967"/>
      <c r="AC2" s="968"/>
      <c r="AD2" s="966" t="e">
        <f>INDEX(PT_DIFFERENTIATION_NTAR,MATCH(A2,PT_DIFFERENTIATION_NTAR_ID,0))</f>
        <v>#N/A</v>
      </c>
      <c r="AE2" s="967"/>
      <c r="AF2" s="967"/>
      <c r="AG2" s="967"/>
      <c r="AH2" s="967"/>
      <c r="AI2" s="967"/>
      <c r="AJ2" s="967"/>
      <c r="AK2" s="967"/>
      <c r="AL2" s="968"/>
      <c r="AM2" s="268" t="s">
        <v>520</v>
      </c>
      <c r="AP2" s="63" t="str">
        <f t="shared" ref="AP2:AP15" si="0">IF(T2="","",T2)</f>
        <v>Наименование тарифа</v>
      </c>
    </row>
    <row r="3" spans="5:42" ht="21" hidden="1" customHeight="1">
      <c r="E3" s="972"/>
      <c r="F3" s="971">
        <v>1</v>
      </c>
      <c r="Q3" s="269"/>
      <c r="R3" s="270"/>
      <c r="S3" s="264" t="e">
        <f>INDEX(PT_DIFFERENTIATION_NUM_TER,MATCH(B3,PT_DIFFERENTIATION_TER_ID,0))</f>
        <v>#N/A</v>
      </c>
      <c r="T3" s="271" t="s">
        <v>521</v>
      </c>
      <c r="U3" s="266"/>
      <c r="V3" s="966"/>
      <c r="W3" s="967"/>
      <c r="X3" s="967"/>
      <c r="Y3" s="967"/>
      <c r="Z3" s="967"/>
      <c r="AA3" s="967"/>
      <c r="AB3" s="967"/>
      <c r="AC3" s="968"/>
      <c r="AD3" s="966" t="e">
        <f>INDEX(PT_DIFFERENTIATION_TER,MATCH(B3,PT_DIFFERENTIATION_TER_ID,0))</f>
        <v>#N/A</v>
      </c>
      <c r="AE3" s="967"/>
      <c r="AF3" s="967"/>
      <c r="AG3" s="967"/>
      <c r="AH3" s="967"/>
      <c r="AI3" s="967"/>
      <c r="AJ3" s="967"/>
      <c r="AK3" s="967"/>
      <c r="AL3" s="968"/>
      <c r="AM3" s="268" t="s">
        <v>522</v>
      </c>
      <c r="AP3" s="63" t="str">
        <f t="shared" si="0"/>
        <v>Территория действия тарифа</v>
      </c>
    </row>
    <row r="4" spans="5:42" ht="23.25" hidden="1" customHeight="1">
      <c r="E4" s="972"/>
      <c r="F4" s="972"/>
      <c r="G4" s="971">
        <v>1</v>
      </c>
      <c r="Q4" s="269"/>
      <c r="R4" s="270"/>
      <c r="S4" s="335" t="e">
        <f>INDEX(PT_DIFFERENTIATION_NUM_CS,MATCH(C4,PT_DIFFERENTIATION_CS_ID,0))</f>
        <v>#N/A</v>
      </c>
      <c r="T4" s="336" t="s">
        <v>523</v>
      </c>
      <c r="U4" s="337"/>
      <c r="V4" s="1007"/>
      <c r="W4" s="1008"/>
      <c r="X4" s="1008"/>
      <c r="Y4" s="1008"/>
      <c r="Z4" s="1008"/>
      <c r="AA4" s="1008"/>
      <c r="AB4" s="1008"/>
      <c r="AC4" s="1009"/>
      <c r="AD4" s="1007" t="e">
        <f>INDEX(PT_DIFFERENTIATION_CS,MATCH(C4,PT_DIFFERENTIATION_CS_ID,0))</f>
        <v>#N/A</v>
      </c>
      <c r="AE4" s="1008"/>
      <c r="AF4" s="1008"/>
      <c r="AG4" s="1008"/>
      <c r="AH4" s="1008"/>
      <c r="AI4" s="1008"/>
      <c r="AJ4" s="1008"/>
      <c r="AK4" s="1008"/>
      <c r="AL4" s="1009"/>
      <c r="AM4" s="268" t="s">
        <v>524</v>
      </c>
      <c r="AP4" s="63" t="str">
        <f t="shared" si="0"/>
        <v xml:space="preserve">Наименование системы теплоснабжения </v>
      </c>
    </row>
    <row r="5" spans="5:42" ht="21" hidden="1" customHeight="1">
      <c r="E5" s="972"/>
      <c r="F5" s="972"/>
      <c r="G5" s="972"/>
      <c r="H5" s="971">
        <v>1</v>
      </c>
      <c r="Q5" s="269"/>
      <c r="S5" s="264" t="e">
        <f>INDEX(PT_DIFFERENTIATION_NUM_IST_TE,MATCH(D5,PT_DIFFERENTIATION_IST_TE_ID,0))</f>
        <v>#N/A</v>
      </c>
      <c r="T5" s="273" t="s">
        <v>525</v>
      </c>
      <c r="U5" s="266"/>
      <c r="V5" s="1010"/>
      <c r="W5" s="1010"/>
      <c r="X5" s="1010"/>
      <c r="Y5" s="1010"/>
      <c r="Z5" s="1010"/>
      <c r="AA5" s="1010"/>
      <c r="AB5" s="1010"/>
      <c r="AC5" s="1010"/>
      <c r="AD5" s="1010" t="e">
        <f>INDEX(PT_DIFFERENTIATION_IST_TE,MATCH(D5,PT_DIFFERENTIATION_IST_TE_ID,0))</f>
        <v>#N/A</v>
      </c>
      <c r="AE5" s="1010"/>
      <c r="AF5" s="1010"/>
      <c r="AG5" s="1010"/>
      <c r="AH5" s="1010"/>
      <c r="AI5" s="1010"/>
      <c r="AJ5" s="1010"/>
      <c r="AK5" s="1010"/>
      <c r="AL5" s="1010"/>
      <c r="AM5" s="339" t="s">
        <v>526</v>
      </c>
      <c r="AP5" s="63" t="str">
        <f t="shared" si="0"/>
        <v xml:space="preserve">Источник тепловой энергии  </v>
      </c>
    </row>
    <row r="6" spans="5:42" ht="0.75" hidden="1" customHeight="1">
      <c r="E6" s="972"/>
      <c r="F6" s="972"/>
      <c r="G6" s="972"/>
      <c r="H6" s="972"/>
      <c r="I6" s="973" t="e">
        <f>S5&amp;".1"</f>
        <v>#N/A</v>
      </c>
      <c r="L6" s="274" t="s">
        <v>527</v>
      </c>
      <c r="P6" s="975">
        <v>1</v>
      </c>
      <c r="S6" s="165"/>
      <c r="T6" s="326"/>
      <c r="U6" s="327"/>
      <c r="V6" s="1011"/>
      <c r="W6" s="1011"/>
      <c r="X6" s="1011"/>
      <c r="Y6" s="1011"/>
      <c r="Z6" s="1011"/>
      <c r="AA6" s="1011"/>
      <c r="AB6" s="1011"/>
      <c r="AC6" s="1011"/>
      <c r="AD6" s="1011"/>
      <c r="AE6" s="1011"/>
      <c r="AF6" s="1011"/>
      <c r="AG6" s="1011"/>
      <c r="AH6" s="1011"/>
      <c r="AI6" s="1011"/>
      <c r="AJ6" s="1011"/>
      <c r="AK6" s="1011"/>
      <c r="AL6" s="1011"/>
      <c r="AM6" s="340"/>
      <c r="AP6" s="63" t="str">
        <f t="shared" si="0"/>
        <v/>
      </c>
    </row>
    <row r="7" spans="5:42" ht="84" hidden="1" customHeight="1">
      <c r="E7" s="972"/>
      <c r="F7" s="972"/>
      <c r="G7" s="972"/>
      <c r="H7" s="972"/>
      <c r="I7" s="974"/>
      <c r="J7" s="973" t="e">
        <f>I6&amp;".1"</f>
        <v>#N/A</v>
      </c>
      <c r="L7" s="274" t="s">
        <v>530</v>
      </c>
      <c r="P7" s="833"/>
      <c r="Q7" s="975">
        <v>1</v>
      </c>
      <c r="S7" s="264" t="e">
        <f>$J7</f>
        <v>#N/A</v>
      </c>
      <c r="T7" s="278" t="s">
        <v>531</v>
      </c>
      <c r="U7" s="266"/>
      <c r="V7" s="1005"/>
      <c r="W7" s="1005"/>
      <c r="X7" s="1005"/>
      <c r="Y7" s="1005"/>
      <c r="Z7" s="1005"/>
      <c r="AA7" s="1005"/>
      <c r="AB7" s="1005"/>
      <c r="AC7" s="1005"/>
      <c r="AD7" s="1005"/>
      <c r="AE7" s="1005"/>
      <c r="AF7" s="1005"/>
      <c r="AG7" s="1005"/>
      <c r="AH7" s="1005"/>
      <c r="AI7" s="1005"/>
      <c r="AJ7" s="1005"/>
      <c r="AK7" s="1005"/>
      <c r="AL7" s="1005"/>
      <c r="AM7" s="339" t="s">
        <v>532</v>
      </c>
      <c r="AP7" s="63" t="str">
        <f t="shared" si="0"/>
        <v>Группа потребителей</v>
      </c>
    </row>
    <row r="8" spans="5:42" ht="11.25" hidden="1" customHeight="1">
      <c r="E8" s="972"/>
      <c r="F8" s="972"/>
      <c r="G8" s="972"/>
      <c r="H8" s="972"/>
      <c r="I8" s="974"/>
      <c r="J8" s="974"/>
      <c r="K8" s="973" t="e">
        <f>J7&amp;".1"</f>
        <v>#N/A</v>
      </c>
      <c r="L8" s="274" t="s">
        <v>533</v>
      </c>
      <c r="P8" s="833"/>
      <c r="Q8" s="833"/>
      <c r="R8" s="277">
        <v>1</v>
      </c>
      <c r="S8" s="342" t="e">
        <f>$K8</f>
        <v>#N/A</v>
      </c>
      <c r="T8" s="343"/>
      <c r="U8" s="344"/>
      <c r="V8" s="345"/>
      <c r="W8" s="321"/>
      <c r="X8" s="345"/>
      <c r="Y8" s="346"/>
      <c r="Z8" s="1006"/>
      <c r="AA8" s="871" t="s">
        <v>46</v>
      </c>
      <c r="AB8" s="1006"/>
      <c r="AC8" s="871" t="s">
        <v>46</v>
      </c>
      <c r="AD8" s="345"/>
      <c r="AE8" s="321"/>
      <c r="AF8" s="345"/>
      <c r="AG8" s="346"/>
      <c r="AH8" s="1006"/>
      <c r="AI8" s="871" t="s">
        <v>46</v>
      </c>
      <c r="AJ8" s="1006"/>
      <c r="AK8" s="871" t="s">
        <v>46</v>
      </c>
      <c r="AL8" s="321"/>
      <c r="AM8" s="994" t="s">
        <v>534</v>
      </c>
      <c r="AN8" s="242" t="e">
        <f ca="1">STRCHECKDATE(V9:AL9)</f>
        <v>#NAME?</v>
      </c>
      <c r="AP8" s="63" t="str">
        <f t="shared" si="0"/>
        <v/>
      </c>
    </row>
    <row r="9" spans="5:42" ht="0.75" hidden="1" customHeight="1">
      <c r="E9" s="972"/>
      <c r="F9" s="972"/>
      <c r="G9" s="972"/>
      <c r="H9" s="972"/>
      <c r="I9" s="974"/>
      <c r="J9" s="974"/>
      <c r="K9" s="973"/>
      <c r="P9" s="833"/>
      <c r="Q9" s="833"/>
      <c r="R9" s="277"/>
      <c r="S9" s="247"/>
      <c r="T9" s="266"/>
      <c r="U9" s="266"/>
      <c r="V9" s="281"/>
      <c r="W9" s="281"/>
      <c r="X9" s="281"/>
      <c r="Y9" s="284" t="str">
        <f>Z8&amp;"-"&amp;AB8</f>
        <v>-</v>
      </c>
      <c r="Z9" s="977"/>
      <c r="AA9" s="845"/>
      <c r="AB9" s="977"/>
      <c r="AC9" s="845"/>
      <c r="AD9" s="281"/>
      <c r="AE9" s="281"/>
      <c r="AF9" s="281"/>
      <c r="AG9" s="284" t="str">
        <f>AH8&amp;"-"&amp;AJ8</f>
        <v>-</v>
      </c>
      <c r="AH9" s="977"/>
      <c r="AI9" s="845"/>
      <c r="AJ9" s="977"/>
      <c r="AK9" s="845"/>
      <c r="AL9" s="281"/>
      <c r="AM9" s="995"/>
      <c r="AP9" s="63" t="str">
        <f t="shared" si="0"/>
        <v/>
      </c>
    </row>
    <row r="10" spans="5:42" ht="11.25" hidden="1" customHeight="1">
      <c r="E10" s="972"/>
      <c r="F10" s="972"/>
      <c r="G10" s="972"/>
      <c r="H10" s="972"/>
      <c r="I10" s="974"/>
      <c r="J10" s="973"/>
      <c r="P10" s="833"/>
      <c r="Q10" s="833"/>
      <c r="R10" s="275"/>
      <c r="S10" s="286"/>
      <c r="T10" s="289" t="s">
        <v>535</v>
      </c>
      <c r="U10" s="93"/>
      <c r="V10" s="93"/>
      <c r="W10" s="93"/>
      <c r="X10" s="93"/>
      <c r="Y10" s="93"/>
      <c r="Z10" s="93"/>
      <c r="AA10" s="93"/>
      <c r="AB10" s="93"/>
      <c r="AC10" s="93"/>
      <c r="AD10" s="93"/>
      <c r="AE10" s="93"/>
      <c r="AF10" s="93"/>
      <c r="AG10" s="93"/>
      <c r="AH10" s="93"/>
      <c r="AI10" s="93"/>
      <c r="AJ10" s="93"/>
      <c r="AK10" s="93"/>
      <c r="AL10" s="288"/>
      <c r="AM10" s="996"/>
      <c r="AP10" s="63" t="str">
        <f t="shared" si="0"/>
        <v>Добавить вид теплоносителя (параметры теплоносителя)</v>
      </c>
    </row>
    <row r="11" spans="5:42" ht="11.25" hidden="1" customHeight="1">
      <c r="E11" s="972"/>
      <c r="F11" s="972"/>
      <c r="G11" s="972"/>
      <c r="H11" s="972"/>
      <c r="I11" s="973"/>
      <c r="P11" s="833"/>
      <c r="R11" s="275"/>
      <c r="S11" s="286"/>
      <c r="T11" s="292" t="s">
        <v>536</v>
      </c>
      <c r="U11" s="93"/>
      <c r="V11" s="93"/>
      <c r="W11" s="93"/>
      <c r="X11" s="93"/>
      <c r="Y11" s="93"/>
      <c r="Z11" s="93"/>
      <c r="AA11" s="93"/>
      <c r="AB11" s="93"/>
      <c r="AC11" s="290"/>
      <c r="AD11" s="93"/>
      <c r="AE11" s="93"/>
      <c r="AF11" s="93"/>
      <c r="AG11" s="93"/>
      <c r="AH11" s="93"/>
      <c r="AI11" s="93"/>
      <c r="AJ11" s="93"/>
      <c r="AK11" s="290"/>
      <c r="AL11" s="93"/>
      <c r="AM11" s="291"/>
      <c r="AP11" s="63" t="str">
        <f t="shared" si="0"/>
        <v>Добавить группу потребителей</v>
      </c>
    </row>
    <row r="12" spans="5:42" ht="0.75" hidden="1" customHeight="1">
      <c r="E12" s="972"/>
      <c r="F12" s="972"/>
      <c r="G12" s="972"/>
      <c r="H12" s="971"/>
      <c r="R12" s="263"/>
      <c r="S12" s="330"/>
      <c r="T12" s="331"/>
      <c r="U12" s="332"/>
      <c r="V12" s="332"/>
      <c r="W12" s="332"/>
      <c r="X12" s="332"/>
      <c r="Y12" s="332"/>
      <c r="Z12" s="332"/>
      <c r="AA12" s="332"/>
      <c r="AB12" s="332"/>
      <c r="AC12" s="332"/>
      <c r="AD12" s="332"/>
      <c r="AE12" s="332"/>
      <c r="AF12" s="332"/>
      <c r="AG12" s="332"/>
      <c r="AH12" s="332"/>
      <c r="AI12" s="332"/>
      <c r="AJ12" s="332"/>
      <c r="AK12" s="332"/>
      <c r="AL12" s="332"/>
      <c r="AM12" s="333"/>
      <c r="AP12" s="63" t="str">
        <f t="shared" si="0"/>
        <v/>
      </c>
    </row>
    <row r="13" spans="5:42" ht="0.75" hidden="1" customHeight="1">
      <c r="E13" s="972"/>
      <c r="F13" s="972"/>
      <c r="G13" s="971"/>
      <c r="S13" s="293"/>
      <c r="T13" s="294" t="s">
        <v>538</v>
      </c>
      <c r="U13" s="295"/>
      <c r="V13" s="295"/>
      <c r="W13" s="295"/>
      <c r="X13" s="295"/>
      <c r="Y13" s="295"/>
      <c r="Z13" s="295"/>
      <c r="AA13" s="295"/>
      <c r="AB13" s="295"/>
      <c r="AC13" s="295"/>
      <c r="AD13" s="295"/>
      <c r="AE13" s="295"/>
      <c r="AF13" s="295"/>
      <c r="AG13" s="295"/>
      <c r="AH13" s="295"/>
      <c r="AI13" s="295"/>
      <c r="AJ13" s="295"/>
      <c r="AK13" s="295"/>
      <c r="AL13" s="295"/>
      <c r="AM13" s="295"/>
      <c r="AP13" s="63" t="str">
        <f t="shared" si="0"/>
        <v>Добавить источник для дифференциации</v>
      </c>
    </row>
    <row r="14" spans="5:42" ht="0.75" hidden="1" customHeight="1">
      <c r="E14" s="972"/>
      <c r="F14" s="971"/>
      <c r="T14" s="296" t="s">
        <v>539</v>
      </c>
      <c r="AP14" s="63" t="str">
        <f t="shared" si="0"/>
        <v>Добавить централизованную систему для дифференциации</v>
      </c>
    </row>
    <row r="15" spans="5:42" ht="0.75" hidden="1" customHeight="1">
      <c r="E15" s="971"/>
      <c r="T15" s="297" t="s">
        <v>540</v>
      </c>
      <c r="AP15" s="63" t="str">
        <f t="shared" si="0"/>
        <v>Добавить территорию для дифференциации</v>
      </c>
    </row>
    <row r="16" spans="5:42" ht="14.25" hidden="1" customHeight="1"/>
    <row r="17" spans="15:37" ht="14.25" hidden="1" customHeight="1">
      <c r="AD17" s="298"/>
      <c r="AE17" s="298"/>
      <c r="AF17" s="298"/>
      <c r="AG17" s="299"/>
      <c r="AH17" s="970"/>
      <c r="AI17" s="969" t="s">
        <v>46</v>
      </c>
      <c r="AJ17" s="970"/>
      <c r="AK17" s="969" t="s">
        <v>46</v>
      </c>
    </row>
    <row r="18" spans="15:37" ht="14.25" hidden="1" customHeight="1">
      <c r="AD18" s="298"/>
      <c r="AE18" s="298"/>
      <c r="AF18" s="298"/>
      <c r="AG18" s="284" t="str">
        <f>AH17&amp;"-"&amp;AJ17</f>
        <v>-</v>
      </c>
      <c r="AH18" s="969"/>
      <c r="AI18" s="969"/>
      <c r="AJ18" s="969"/>
      <c r="AK18" s="969"/>
    </row>
    <row r="19" spans="15:37" ht="14.25" hidden="1" customHeight="1"/>
    <row r="20" spans="15:37" ht="22.5" hidden="1" customHeight="1">
      <c r="O20" s="300" t="s">
        <v>541</v>
      </c>
      <c r="Z20" s="300"/>
      <c r="AB20" s="300"/>
      <c r="AH20" s="300"/>
      <c r="AJ20" s="300"/>
    </row>
    <row r="21" spans="15:37" ht="14.25" hidden="1" customHeight="1"/>
    <row r="22" spans="15:37" ht="14.25" hidden="1" customHeight="1">
      <c r="O22" s="274" t="s">
        <v>542</v>
      </c>
      <c r="T22" s="21" t="s">
        <v>543</v>
      </c>
      <c r="AA22" s="102" t="s">
        <v>544</v>
      </c>
      <c r="AC22" s="102" t="s">
        <v>545</v>
      </c>
      <c r="AD22" s="21" t="s">
        <v>543</v>
      </c>
      <c r="AI22" s="102" t="s">
        <v>546</v>
      </c>
      <c r="AK22" s="102" t="s">
        <v>545</v>
      </c>
    </row>
    <row r="23" spans="15:37" ht="14.25" hidden="1" customHeight="1"/>
    <row r="24" spans="15:37" ht="14.25" hidden="1" customHeight="1"/>
    <row r="25" spans="15:37" ht="14.25" customHeight="1">
      <c r="Q25" s="301"/>
      <c r="R25" s="301"/>
      <c r="S25" s="302"/>
      <c r="T25" s="22"/>
      <c r="U25" s="22"/>
    </row>
    <row r="26" spans="15:37" ht="51.75" customHeight="1">
      <c r="Q26" s="301"/>
      <c r="R26" s="301"/>
      <c r="S26" s="9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906"/>
      <c r="U26" s="906"/>
      <c r="V26" s="906"/>
      <c r="W26" s="906"/>
      <c r="X26" s="906"/>
      <c r="Y26" s="906"/>
      <c r="Z26" s="906"/>
      <c r="AA26" s="906"/>
      <c r="AB26" s="906"/>
      <c r="AC26" s="906"/>
      <c r="AD26" s="906"/>
      <c r="AE26" s="906"/>
      <c r="AF26" s="906"/>
      <c r="AG26" s="906"/>
      <c r="AH26" s="906"/>
      <c r="AI26" s="906"/>
      <c r="AJ26" s="906"/>
    </row>
    <row r="27" spans="15:37" ht="14.25" customHeight="1">
      <c r="Q27" s="301"/>
      <c r="R27" s="301"/>
      <c r="S27" s="927" t="str">
        <f>IF(org=0,"Не определено",org)</f>
        <v>ООО "Смоленскрегионтеплоэнерго"</v>
      </c>
      <c r="T27" s="927"/>
      <c r="U27" s="927"/>
      <c r="V27" s="927"/>
      <c r="W27" s="927"/>
      <c r="X27" s="927"/>
      <c r="Y27" s="927"/>
      <c r="Z27" s="927"/>
      <c r="AA27" s="927"/>
      <c r="AB27" s="927"/>
      <c r="AC27" s="927"/>
      <c r="AD27" s="927"/>
      <c r="AE27" s="927"/>
      <c r="AF27" s="927"/>
      <c r="AG27" s="927"/>
      <c r="AH27" s="927"/>
      <c r="AI27" s="927"/>
      <c r="AJ27" s="927"/>
    </row>
    <row r="28" spans="15:37" ht="14.25" hidden="1" customHeight="1">
      <c r="Q28" s="301"/>
      <c r="R28" s="301"/>
      <c r="S28" s="302"/>
      <c r="T28" s="22"/>
      <c r="U28" s="22"/>
      <c r="V28" s="303"/>
      <c r="W28" s="303"/>
      <c r="X28" s="303"/>
      <c r="Y28" s="303"/>
      <c r="Z28" s="303"/>
      <c r="AA28" s="303"/>
      <c r="AB28" s="303"/>
      <c r="AC28" s="303"/>
      <c r="AD28" s="303"/>
      <c r="AE28" s="303"/>
      <c r="AF28" s="303"/>
      <c r="AG28" s="303"/>
      <c r="AH28" s="303"/>
      <c r="AI28" s="303"/>
      <c r="AJ28" s="303"/>
      <c r="AK28" s="303"/>
    </row>
    <row r="29" spans="15:37" ht="25.5" hidden="1" customHeight="1">
      <c r="S29" s="963" t="s">
        <v>24</v>
      </c>
      <c r="T29" s="963"/>
      <c r="U29" s="305"/>
      <c r="V29" s="965" t="str">
        <f>IF(TITLE_NAME_OR_PR_CHANGE="",IF(TITLE_NAME_OR_PR="","",TITLE_NAME_OR_PR),TITLE_NAME_OR_PR_CHANGE)</f>
        <v/>
      </c>
      <c r="W29" s="965"/>
      <c r="X29" s="965"/>
      <c r="Y29" s="965"/>
      <c r="Z29" s="965"/>
      <c r="AA29" s="965"/>
      <c r="AB29" s="965"/>
      <c r="AD29" s="965" t="str">
        <f>IF(TITLE_NAME_OR_PR_CHANGE="",IF(TITLE_NAME_OR_PR="","",TITLE_NAME_OR_PR),TITLE_NAME_OR_PR_CHANGE)</f>
        <v/>
      </c>
      <c r="AE29" s="965"/>
      <c r="AF29" s="965"/>
      <c r="AG29" s="965"/>
      <c r="AH29" s="965"/>
      <c r="AI29" s="965"/>
      <c r="AJ29" s="965"/>
    </row>
    <row r="30" spans="15:37" ht="18.75" hidden="1" customHeight="1">
      <c r="S30" s="963" t="s">
        <v>547</v>
      </c>
      <c r="T30" s="963"/>
      <c r="U30" s="305"/>
      <c r="V30" s="964" t="str">
        <f>IF(TITLE_DATE_PR_CHANGE="",IF(TITLE_DATE_PR="","",TITLE_DATE_PR),TITLE_DATE_PR_CHANGE)</f>
        <v/>
      </c>
      <c r="W30" s="964"/>
      <c r="X30" s="964"/>
      <c r="Y30" s="964"/>
      <c r="Z30" s="964"/>
      <c r="AA30" s="964"/>
      <c r="AB30" s="964"/>
      <c r="AD30" s="964" t="str">
        <f>IF(TITLE_DATE_PR_CHANGE="",IF(TITLE_DATE_PR="","",TITLE_DATE_PR),TITLE_DATE_PR_CHANGE)</f>
        <v/>
      </c>
      <c r="AE30" s="964"/>
      <c r="AF30" s="964"/>
      <c r="AG30" s="964"/>
      <c r="AH30" s="964"/>
      <c r="AI30" s="964"/>
      <c r="AJ30" s="964"/>
    </row>
    <row r="31" spans="15:37" ht="18.75" hidden="1" customHeight="1">
      <c r="S31" s="963" t="s">
        <v>548</v>
      </c>
      <c r="T31" s="963"/>
      <c r="U31" s="305"/>
      <c r="V31" s="965" t="str">
        <f>IF(TITLE_NUMBER_PR_CHANGE="",IF(TITLE_NUMBER_PR="","",TITLE_NUMBER_PR),TITLE_NUMBER_PR_CHANGE)</f>
        <v/>
      </c>
      <c r="W31" s="965"/>
      <c r="X31" s="965"/>
      <c r="Y31" s="965"/>
      <c r="Z31" s="965"/>
      <c r="AA31" s="965"/>
      <c r="AB31" s="965"/>
      <c r="AD31" s="965" t="str">
        <f>IF(TITLE_NUMBER_PR_CHANGE="",IF(TITLE_NUMBER_PR="","",TITLE_NUMBER_PR),TITLE_NUMBER_PR_CHANGE)</f>
        <v/>
      </c>
      <c r="AE31" s="965"/>
      <c r="AF31" s="965"/>
      <c r="AG31" s="965"/>
      <c r="AH31" s="965"/>
      <c r="AI31" s="965"/>
      <c r="AJ31" s="965"/>
    </row>
    <row r="32" spans="15:37" ht="18.75" hidden="1" customHeight="1">
      <c r="S32" s="963" t="s">
        <v>25</v>
      </c>
      <c r="T32" s="963"/>
      <c r="U32" s="305"/>
      <c r="V32" s="965" t="str">
        <f>IF(TITLE_IST_PUB_CHANGE="",IF(TITLE_IST_PUB="","",TITLE_IST_PUB),TITLE_IST_PUB_CHANGE)</f>
        <v/>
      </c>
      <c r="W32" s="965"/>
      <c r="X32" s="965"/>
      <c r="Y32" s="965"/>
      <c r="Z32" s="965"/>
      <c r="AA32" s="965"/>
      <c r="AB32" s="965"/>
      <c r="AD32" s="965" t="str">
        <f>IF(TITLE_IST_PUB_CHANGE="",IF(TITLE_IST_PUB="","",TITLE_IST_PUB),TITLE_IST_PUB_CHANGE)</f>
        <v/>
      </c>
      <c r="AE32" s="965"/>
      <c r="AF32" s="965"/>
      <c r="AG32" s="965"/>
      <c r="AH32" s="965"/>
      <c r="AI32" s="965"/>
      <c r="AJ32" s="965"/>
    </row>
    <row r="33" spans="1:42" ht="14.25" hidden="1" customHeight="1">
      <c r="Q33" s="301"/>
      <c r="R33" s="301"/>
      <c r="S33" s="302"/>
      <c r="T33" s="22"/>
      <c r="U33" s="22"/>
      <c r="V33" s="303"/>
      <c r="W33" s="303"/>
      <c r="X33" s="303"/>
      <c r="Y33" s="303"/>
      <c r="Z33" s="303"/>
      <c r="AA33" s="303"/>
      <c r="AB33" s="303"/>
      <c r="AC33" s="303"/>
      <c r="AD33" s="303"/>
      <c r="AE33" s="303"/>
      <c r="AF33" s="303"/>
      <c r="AG33" s="303"/>
      <c r="AH33" s="303"/>
      <c r="AI33" s="303"/>
      <c r="AJ33" s="303"/>
      <c r="AK33" s="303"/>
    </row>
    <row r="34" spans="1:42" ht="18.75" hidden="1" customHeight="1">
      <c r="S34" s="963" t="s">
        <v>549</v>
      </c>
      <c r="T34" s="963"/>
      <c r="U34" s="305"/>
      <c r="V34" s="964" t="str">
        <f>IF(TITLE_DATE_PR_CHANGE="",IF(TITLE_DATE_PR="","",TITLE_DATE_PR),TITLE_DATE_PR_CHANGE)</f>
        <v/>
      </c>
      <c r="W34" s="964"/>
      <c r="X34" s="964"/>
      <c r="Y34" s="964"/>
      <c r="Z34" s="964"/>
      <c r="AA34" s="964"/>
      <c r="AB34" s="964"/>
      <c r="AD34" s="964" t="str">
        <f>IF(TITLE_DATE_PR_CHANGE="",IF(TITLE_DATE_PR="","",TITLE_DATE_PR),TITLE_DATE_PR_CHANGE)</f>
        <v/>
      </c>
      <c r="AE34" s="964"/>
      <c r="AF34" s="964"/>
      <c r="AG34" s="964"/>
      <c r="AH34" s="964"/>
      <c r="AI34" s="964"/>
      <c r="AJ34" s="964"/>
    </row>
    <row r="35" spans="1:42" ht="18.75" hidden="1" customHeight="1">
      <c r="S35" s="963" t="s">
        <v>550</v>
      </c>
      <c r="T35" s="963"/>
      <c r="U35" s="305"/>
      <c r="V35" s="965" t="str">
        <f>IF(TITLE_NUMBER_PR_CHANGE="",IF(TITLE_NUMBER_PR="","",TITLE_NUMBER_PR),TITLE_NUMBER_PR_CHANGE)</f>
        <v/>
      </c>
      <c r="W35" s="965"/>
      <c r="X35" s="965"/>
      <c r="Y35" s="965"/>
      <c r="Z35" s="965"/>
      <c r="AA35" s="965"/>
      <c r="AB35" s="965"/>
      <c r="AD35" s="965" t="str">
        <f>IF(TITLE_NUMBER_PR_CHANGE="",IF(TITLE_NUMBER_PR="","",TITLE_NUMBER_PR),TITLE_NUMBER_PR_CHANGE)</f>
        <v/>
      </c>
      <c r="AE35" s="965"/>
      <c r="AF35" s="965"/>
      <c r="AG35" s="965"/>
      <c r="AH35" s="965"/>
      <c r="AI35" s="965"/>
      <c r="AJ35" s="965"/>
    </row>
    <row r="36" spans="1:42" ht="14.25" hidden="1" customHeight="1">
      <c r="AC36" s="242" t="s">
        <v>551</v>
      </c>
      <c r="AK36" s="242" t="s">
        <v>551</v>
      </c>
    </row>
    <row r="37" spans="1:42" ht="14.25" customHeight="1">
      <c r="Q37" s="301"/>
      <c r="R37" s="301"/>
      <c r="S37" s="302"/>
      <c r="T37" s="22"/>
      <c r="U37" s="307"/>
      <c r="V37" s="983"/>
      <c r="W37" s="983"/>
      <c r="X37" s="983"/>
      <c r="Y37" s="983"/>
      <c r="Z37" s="983"/>
      <c r="AA37" s="983"/>
      <c r="AB37" s="983"/>
      <c r="AC37" s="983"/>
      <c r="AD37" s="983"/>
      <c r="AE37" s="983"/>
      <c r="AF37" s="983"/>
      <c r="AG37" s="983"/>
      <c r="AH37" s="983"/>
      <c r="AI37" s="983"/>
      <c r="AJ37" s="983"/>
      <c r="AK37" s="983"/>
    </row>
    <row r="38" spans="1:42" ht="14.25" customHeight="1">
      <c r="Q38" s="301"/>
      <c r="R38" s="301"/>
      <c r="S38" s="858" t="s">
        <v>424</v>
      </c>
      <c r="T38" s="858"/>
      <c r="U38" s="858"/>
      <c r="V38" s="858"/>
      <c r="W38" s="858"/>
      <c r="X38" s="858"/>
      <c r="Y38" s="858"/>
      <c r="Z38" s="858"/>
      <c r="AA38" s="858"/>
      <c r="AB38" s="858"/>
      <c r="AC38" s="858"/>
      <c r="AD38" s="858"/>
      <c r="AE38" s="858"/>
      <c r="AF38" s="858"/>
      <c r="AG38" s="858"/>
      <c r="AH38" s="858"/>
      <c r="AI38" s="858"/>
      <c r="AJ38" s="858"/>
      <c r="AK38" s="858"/>
      <c r="AL38" s="858"/>
      <c r="AM38" s="858" t="s">
        <v>425</v>
      </c>
    </row>
    <row r="39" spans="1:42" ht="14.25" customHeight="1">
      <c r="Q39" s="301"/>
      <c r="R39" s="301"/>
      <c r="S39" s="984" t="s">
        <v>71</v>
      </c>
      <c r="T39" s="934" t="s">
        <v>552</v>
      </c>
      <c r="U39" s="309"/>
      <c r="V39" s="985" t="s">
        <v>553</v>
      </c>
      <c r="W39" s="986"/>
      <c r="X39" s="986"/>
      <c r="Y39" s="986"/>
      <c r="Z39" s="986"/>
      <c r="AA39" s="986"/>
      <c r="AB39" s="987"/>
      <c r="AC39" s="988" t="s">
        <v>554</v>
      </c>
      <c r="AD39" s="985" t="s">
        <v>553</v>
      </c>
      <c r="AE39" s="986"/>
      <c r="AF39" s="986"/>
      <c r="AG39" s="986"/>
      <c r="AH39" s="986"/>
      <c r="AI39" s="986"/>
      <c r="AJ39" s="987"/>
      <c r="AK39" s="988" t="s">
        <v>555</v>
      </c>
      <c r="AL39" s="991" t="s">
        <v>556</v>
      </c>
      <c r="AM39" s="858"/>
    </row>
    <row r="40" spans="1:42" ht="33.75" customHeight="1">
      <c r="Q40" s="301"/>
      <c r="R40" s="301"/>
      <c r="S40" s="984"/>
      <c r="T40" s="934"/>
      <c r="U40" s="310"/>
      <c r="V40" s="907" t="s">
        <v>557</v>
      </c>
      <c r="W40" s="980"/>
      <c r="X40" s="835" t="s">
        <v>559</v>
      </c>
      <c r="Y40" s="834"/>
      <c r="Z40" s="835" t="s">
        <v>560</v>
      </c>
      <c r="AA40" s="841"/>
      <c r="AB40" s="834"/>
      <c r="AC40" s="989"/>
      <c r="AD40" s="907" t="s">
        <v>574</v>
      </c>
      <c r="AE40" s="980"/>
      <c r="AF40" s="835" t="s">
        <v>559</v>
      </c>
      <c r="AG40" s="834"/>
      <c r="AH40" s="835" t="s">
        <v>560</v>
      </c>
      <c r="AI40" s="841"/>
      <c r="AJ40" s="834"/>
      <c r="AK40" s="989"/>
      <c r="AL40" s="992"/>
      <c r="AM40" s="858"/>
    </row>
    <row r="41" spans="1:42" ht="33.75" customHeight="1">
      <c r="B41" s="102" t="s">
        <v>267</v>
      </c>
      <c r="C41" s="102" t="s">
        <v>268</v>
      </c>
      <c r="D41" s="102" t="s">
        <v>269</v>
      </c>
      <c r="E41" s="274" t="s">
        <v>561</v>
      </c>
      <c r="F41" s="274" t="s">
        <v>562</v>
      </c>
      <c r="G41" s="274" t="s">
        <v>563</v>
      </c>
      <c r="H41" s="274" t="s">
        <v>564</v>
      </c>
      <c r="I41" s="274" t="s">
        <v>565</v>
      </c>
      <c r="J41" s="274" t="s">
        <v>566</v>
      </c>
      <c r="K41" s="274" t="s">
        <v>567</v>
      </c>
      <c r="L41" s="274" t="s">
        <v>542</v>
      </c>
      <c r="Q41" s="301"/>
      <c r="R41" s="301"/>
      <c r="S41" s="984"/>
      <c r="T41" s="934"/>
      <c r="U41" s="311"/>
      <c r="V41" s="958"/>
      <c r="W41" s="981"/>
      <c r="X41" s="114" t="s">
        <v>568</v>
      </c>
      <c r="Y41" s="114" t="s">
        <v>569</v>
      </c>
      <c r="Z41" s="114" t="s">
        <v>570</v>
      </c>
      <c r="AA41" s="939" t="s">
        <v>571</v>
      </c>
      <c r="AB41" s="952"/>
      <c r="AC41" s="990"/>
      <c r="AD41" s="958"/>
      <c r="AE41" s="981"/>
      <c r="AF41" s="114" t="s">
        <v>568</v>
      </c>
      <c r="AG41" s="114" t="s">
        <v>569</v>
      </c>
      <c r="AH41" s="114" t="s">
        <v>570</v>
      </c>
      <c r="AI41" s="939" t="s">
        <v>571</v>
      </c>
      <c r="AJ41" s="952"/>
      <c r="AK41" s="990"/>
      <c r="AL41" s="993"/>
      <c r="AM41" s="858"/>
    </row>
    <row r="42" spans="1:42" ht="11.25" hidden="1" customHeight="1">
      <c r="Q42" s="313"/>
      <c r="R42" s="314">
        <v>1</v>
      </c>
      <c r="S42" s="315" t="s">
        <v>204</v>
      </c>
      <c r="T42" s="316" t="s">
        <v>87</v>
      </c>
      <c r="U42" s="317" t="str">
        <f ca="1">OFFSET(U42,0,-1)</f>
        <v>2</v>
      </c>
      <c r="V42" s="318">
        <f ca="1">OFFSET(V42,0,-1)+1</f>
        <v>3</v>
      </c>
      <c r="W42" s="318"/>
      <c r="X42" s="318">
        <f ca="1">OFFSET(X42,0,-1)+1</f>
        <v>1</v>
      </c>
      <c r="Y42" s="318">
        <f ca="1">OFFSET(Y42,0,-1)+1</f>
        <v>2</v>
      </c>
      <c r="Z42" s="318">
        <f ca="1">OFFSET(Z42,0,-1)+1</f>
        <v>3</v>
      </c>
      <c r="AA42" s="982">
        <f ca="1">OFFSET(AA42,0,-1)+1</f>
        <v>4</v>
      </c>
      <c r="AB42" s="982"/>
      <c r="AC42" s="318">
        <f ca="1">OFFSET(AC42,0,-2)+1</f>
        <v>5</v>
      </c>
      <c r="AD42" s="318">
        <f ca="1">OFFSET(AD42,0,-1)+1</f>
        <v>6</v>
      </c>
      <c r="AE42" s="318"/>
      <c r="AF42" s="318">
        <f ca="1">OFFSET(AF42,0,-1)+1</f>
        <v>1</v>
      </c>
      <c r="AG42" s="318">
        <f ca="1">OFFSET(AG42,0,-1)+1</f>
        <v>2</v>
      </c>
      <c r="AH42" s="318">
        <f ca="1">OFFSET(AH42,0,-1)+1</f>
        <v>3</v>
      </c>
      <c r="AI42" s="982">
        <f ca="1">OFFSET(AI42,0,-1)+1</f>
        <v>4</v>
      </c>
      <c r="AJ42" s="982"/>
      <c r="AK42" s="318">
        <f ca="1">OFFSET(AK42,0,-2)+1</f>
        <v>5</v>
      </c>
      <c r="AL42" s="317">
        <f ca="1">OFFSET(AL42,0,-1)</f>
        <v>5</v>
      </c>
      <c r="AM42" s="318">
        <f ca="1">OFFSET(AM42,0,-1)+1</f>
        <v>6</v>
      </c>
    </row>
    <row r="43" spans="1:42" ht="21" customHeight="1">
      <c r="A43" s="319" t="s">
        <v>306</v>
      </c>
      <c r="E43" s="971">
        <v>1</v>
      </c>
      <c r="R43" s="263"/>
      <c r="S43" s="264">
        <f>INDEX(PT_DIFFERENTIATION_NUM_NTAR,MATCH(A43,PT_DIFFERENTIATION_NTAR_ID,0))</f>
        <v>0</v>
      </c>
      <c r="T43" s="265" t="s">
        <v>255</v>
      </c>
      <c r="U43" s="266"/>
      <c r="V43" s="966"/>
      <c r="W43" s="967"/>
      <c r="X43" s="967"/>
      <c r="Y43" s="967"/>
      <c r="Z43" s="967"/>
      <c r="AA43" s="967"/>
      <c r="AB43" s="967"/>
      <c r="AC43" s="968"/>
      <c r="AD43" s="966" t="str">
        <f>INDEX(PT_DIFFERENTIATION_NTAR,MATCH(A43,PT_DIFFERENTIATION_NTAR_ID,0))</f>
        <v/>
      </c>
      <c r="AE43" s="967"/>
      <c r="AF43" s="967"/>
      <c r="AG43" s="967"/>
      <c r="AH43" s="967"/>
      <c r="AI43" s="967"/>
      <c r="AJ43" s="967"/>
      <c r="AK43" s="967"/>
      <c r="AL43" s="968"/>
      <c r="AM43" s="26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63" t="str">
        <f t="shared" ref="AP43:AP57" si="1">IF(T43="","",T43)</f>
        <v>Наименование тарифа</v>
      </c>
    </row>
    <row r="44" spans="1:42" ht="21" customHeight="1">
      <c r="A44" s="319" t="s">
        <v>306</v>
      </c>
      <c r="B44" s="319" t="s">
        <v>307</v>
      </c>
      <c r="E44" s="972"/>
      <c r="F44" s="971">
        <v>1</v>
      </c>
      <c r="Q44" s="269"/>
      <c r="R44" s="270"/>
      <c r="S44" s="264" t="str">
        <f>INDEX(PT_DIFFERENTIATION_NUM_TER,MATCH(B44,PT_DIFFERENTIATION_TER_ID,0))</f>
        <v>.</v>
      </c>
      <c r="T44" s="271" t="s">
        <v>521</v>
      </c>
      <c r="U44" s="266"/>
      <c r="V44" s="966"/>
      <c r="W44" s="967"/>
      <c r="X44" s="967"/>
      <c r="Y44" s="967"/>
      <c r="Z44" s="967"/>
      <c r="AA44" s="967"/>
      <c r="AB44" s="967"/>
      <c r="AC44" s="968"/>
      <c r="AD44" s="966" t="str">
        <f>INDEX(PT_DIFFERENTIATION_TER,MATCH(B44,PT_DIFFERENTIATION_TER_ID,0))</f>
        <v/>
      </c>
      <c r="AE44" s="967"/>
      <c r="AF44" s="967"/>
      <c r="AG44" s="967"/>
      <c r="AH44" s="967"/>
      <c r="AI44" s="967"/>
      <c r="AJ44" s="967"/>
      <c r="AK44" s="967"/>
      <c r="AL44" s="968"/>
      <c r="AM44" s="268" t="s">
        <v>522</v>
      </c>
      <c r="AP44" s="63" t="str">
        <f t="shared" si="1"/>
        <v>Территория действия тарифа</v>
      </c>
    </row>
    <row r="45" spans="1:42" ht="23.25" customHeight="1">
      <c r="A45" s="319" t="s">
        <v>306</v>
      </c>
      <c r="B45" s="319" t="s">
        <v>307</v>
      </c>
      <c r="C45" s="319" t="s">
        <v>308</v>
      </c>
      <c r="E45" s="972"/>
      <c r="F45" s="972"/>
      <c r="G45" s="971">
        <v>1</v>
      </c>
      <c r="Q45" s="269"/>
      <c r="R45" s="270"/>
      <c r="S45" s="264" t="str">
        <f>INDEX(PT_DIFFERENTIATION_NUM_CS,MATCH(C45,PT_DIFFERENTIATION_CS_ID,0))</f>
        <v>..</v>
      </c>
      <c r="T45" s="272" t="s">
        <v>523</v>
      </c>
      <c r="U45" s="266"/>
      <c r="V45" s="966"/>
      <c r="W45" s="967"/>
      <c r="X45" s="967"/>
      <c r="Y45" s="967"/>
      <c r="Z45" s="967"/>
      <c r="AA45" s="967"/>
      <c r="AB45" s="967"/>
      <c r="AC45" s="968"/>
      <c r="AD45" s="966" t="str">
        <f>INDEX(PT_DIFFERENTIATION_CS,MATCH(C45,PT_DIFFERENTIATION_CS_ID,0))</f>
        <v/>
      </c>
      <c r="AE45" s="967"/>
      <c r="AF45" s="967"/>
      <c r="AG45" s="967"/>
      <c r="AH45" s="967"/>
      <c r="AI45" s="967"/>
      <c r="AJ45" s="967"/>
      <c r="AK45" s="967"/>
      <c r="AL45" s="968"/>
      <c r="AM45" s="268" t="s">
        <v>524</v>
      </c>
      <c r="AP45" s="63" t="str">
        <f t="shared" si="1"/>
        <v xml:space="preserve">Наименование системы теплоснабжения </v>
      </c>
    </row>
    <row r="46" spans="1:42" ht="21" customHeight="1">
      <c r="A46" s="319" t="s">
        <v>306</v>
      </c>
      <c r="B46" s="319" t="s">
        <v>307</v>
      </c>
      <c r="C46" s="319" t="s">
        <v>308</v>
      </c>
      <c r="D46" s="319" t="s">
        <v>309</v>
      </c>
      <c r="E46" s="972"/>
      <c r="F46" s="972"/>
      <c r="G46" s="972"/>
      <c r="H46" s="971">
        <v>1</v>
      </c>
      <c r="Q46" s="269"/>
      <c r="R46" s="270"/>
      <c r="S46" s="264" t="str">
        <f>INDEX(PT_DIFFERENTIATION_NUM_IST_TE,MATCH(D46,PT_DIFFERENTIATION_IST_TE_ID,0))</f>
        <v>...</v>
      </c>
      <c r="T46" s="273" t="s">
        <v>525</v>
      </c>
      <c r="U46" s="266"/>
      <c r="V46" s="966"/>
      <c r="W46" s="967"/>
      <c r="X46" s="967"/>
      <c r="Y46" s="967"/>
      <c r="Z46" s="967"/>
      <c r="AA46" s="967"/>
      <c r="AB46" s="967"/>
      <c r="AC46" s="968"/>
      <c r="AD46" s="966" t="str">
        <f>INDEX(PT_DIFFERENTIATION_IST_TE,MATCH(D46,PT_DIFFERENTIATION_IST_TE_ID,0))</f>
        <v/>
      </c>
      <c r="AE46" s="967"/>
      <c r="AF46" s="967"/>
      <c r="AG46" s="967"/>
      <c r="AH46" s="967"/>
      <c r="AI46" s="967"/>
      <c r="AJ46" s="967"/>
      <c r="AK46" s="967"/>
      <c r="AL46" s="968"/>
      <c r="AM46" s="268" t="s">
        <v>526</v>
      </c>
      <c r="AP46" s="63" t="str">
        <f t="shared" si="1"/>
        <v xml:space="preserve">Источник тепловой энергии  </v>
      </c>
    </row>
    <row r="47" spans="1:42" ht="14.25" hidden="1" customHeight="1">
      <c r="A47" s="51" t="s">
        <v>306</v>
      </c>
      <c r="B47" s="51" t="s">
        <v>307</v>
      </c>
      <c r="C47" s="51" t="s">
        <v>308</v>
      </c>
      <c r="D47" s="51" t="s">
        <v>309</v>
      </c>
      <c r="E47" s="972"/>
      <c r="F47" s="972"/>
      <c r="G47" s="972"/>
      <c r="H47" s="972"/>
      <c r="I47" s="973" t="str">
        <f>S46&amp;".1"</f>
        <v>....1</v>
      </c>
      <c r="L47" s="334" t="s">
        <v>527</v>
      </c>
      <c r="P47" s="975">
        <v>1</v>
      </c>
      <c r="R47" s="275"/>
      <c r="S47" s="165"/>
      <c r="T47" s="326"/>
      <c r="U47" s="327"/>
      <c r="V47" s="1002"/>
      <c r="W47" s="1003"/>
      <c r="X47" s="1003"/>
      <c r="Y47" s="1003"/>
      <c r="Z47" s="1003"/>
      <c r="AA47" s="1003"/>
      <c r="AB47" s="1003"/>
      <c r="AC47" s="1004"/>
      <c r="AD47" s="1002"/>
      <c r="AE47" s="1003"/>
      <c r="AF47" s="1003"/>
      <c r="AG47" s="1003"/>
      <c r="AH47" s="1003"/>
      <c r="AI47" s="1003"/>
      <c r="AJ47" s="1003"/>
      <c r="AK47" s="1003"/>
      <c r="AL47" s="1004"/>
      <c r="AM47" s="329"/>
      <c r="AP47" s="63" t="str">
        <f t="shared" si="1"/>
        <v/>
      </c>
    </row>
    <row r="48" spans="1:42" ht="21" customHeight="1">
      <c r="A48" s="319" t="s">
        <v>306</v>
      </c>
      <c r="B48" s="319" t="s">
        <v>307</v>
      </c>
      <c r="C48" s="319" t="s">
        <v>308</v>
      </c>
      <c r="D48" s="319" t="s">
        <v>309</v>
      </c>
      <c r="E48" s="972"/>
      <c r="F48" s="972"/>
      <c r="G48" s="972"/>
      <c r="H48" s="972"/>
      <c r="I48" s="974"/>
      <c r="J48" s="973" t="str">
        <f>S46&amp;".1"</f>
        <v>....1</v>
      </c>
      <c r="L48" s="274" t="s">
        <v>530</v>
      </c>
      <c r="P48" s="833"/>
      <c r="Q48" s="975">
        <v>1</v>
      </c>
      <c r="R48" s="277"/>
      <c r="S48" s="264" t="str">
        <f>$J48</f>
        <v>....1</v>
      </c>
      <c r="T48" s="278" t="s">
        <v>531</v>
      </c>
      <c r="U48" s="266"/>
      <c r="V48" s="960"/>
      <c r="W48" s="961"/>
      <c r="X48" s="961"/>
      <c r="Y48" s="961"/>
      <c r="Z48" s="961"/>
      <c r="AA48" s="961"/>
      <c r="AB48" s="961"/>
      <c r="AC48" s="962"/>
      <c r="AD48" s="960"/>
      <c r="AE48" s="961"/>
      <c r="AF48" s="961"/>
      <c r="AG48" s="961"/>
      <c r="AH48" s="961"/>
      <c r="AI48" s="961"/>
      <c r="AJ48" s="961"/>
      <c r="AK48" s="961"/>
      <c r="AL48" s="962"/>
      <c r="AM48" s="268" t="s">
        <v>532</v>
      </c>
      <c r="AP48" s="63" t="str">
        <f t="shared" si="1"/>
        <v>Группа потребителей</v>
      </c>
    </row>
    <row r="49" spans="1:42" ht="21" customHeight="1">
      <c r="A49" s="319" t="s">
        <v>306</v>
      </c>
      <c r="B49" s="319" t="s">
        <v>307</v>
      </c>
      <c r="C49" s="319" t="s">
        <v>308</v>
      </c>
      <c r="D49" s="319" t="s">
        <v>309</v>
      </c>
      <c r="E49" s="972"/>
      <c r="F49" s="972"/>
      <c r="G49" s="972"/>
      <c r="H49" s="972"/>
      <c r="I49" s="974"/>
      <c r="J49" s="974"/>
      <c r="K49" s="973" t="str">
        <f>J48&amp;".1"</f>
        <v>....1.1</v>
      </c>
      <c r="L49" s="274" t="s">
        <v>533</v>
      </c>
      <c r="P49" s="833"/>
      <c r="Q49" s="833"/>
      <c r="R49" s="277">
        <v>1</v>
      </c>
      <c r="S49" s="264" t="str">
        <f>$K49</f>
        <v>....1.1</v>
      </c>
      <c r="T49" s="279"/>
      <c r="U49" s="266"/>
      <c r="V49" s="280"/>
      <c r="W49" s="281"/>
      <c r="X49" s="280"/>
      <c r="Y49" s="282"/>
      <c r="Z49" s="976"/>
      <c r="AA49" s="845" t="s">
        <v>46</v>
      </c>
      <c r="AB49" s="976"/>
      <c r="AC49" s="845" t="s">
        <v>46</v>
      </c>
      <c r="AD49" s="280"/>
      <c r="AE49" s="281"/>
      <c r="AF49" s="280"/>
      <c r="AG49" s="282"/>
      <c r="AH49" s="976"/>
      <c r="AI49" s="845" t="s">
        <v>46</v>
      </c>
      <c r="AJ49" s="978"/>
      <c r="AK49" s="845" t="s">
        <v>46</v>
      </c>
      <c r="AL49" s="320"/>
      <c r="AM49" s="994" t="s">
        <v>575</v>
      </c>
      <c r="AN49" s="242" t="e">
        <f ca="1">STRCHECKDATE(V50:AL50)</f>
        <v>#NAME?</v>
      </c>
      <c r="AP49" s="63" t="str">
        <f t="shared" si="1"/>
        <v/>
      </c>
    </row>
    <row r="50" spans="1:42" ht="0.75" customHeight="1">
      <c r="A50" s="319" t="s">
        <v>306</v>
      </c>
      <c r="B50" s="319" t="s">
        <v>307</v>
      </c>
      <c r="C50" s="319" t="s">
        <v>308</v>
      </c>
      <c r="D50" s="319" t="s">
        <v>309</v>
      </c>
      <c r="E50" s="972"/>
      <c r="F50" s="972"/>
      <c r="G50" s="972"/>
      <c r="H50" s="972"/>
      <c r="I50" s="974"/>
      <c r="J50" s="974"/>
      <c r="K50" s="973"/>
      <c r="P50" s="833"/>
      <c r="Q50" s="833"/>
      <c r="R50" s="277"/>
      <c r="S50" s="247"/>
      <c r="T50" s="266"/>
      <c r="U50" s="266"/>
      <c r="V50" s="281"/>
      <c r="W50" s="281"/>
      <c r="X50" s="281"/>
      <c r="Y50" s="284" t="str">
        <f>Z49&amp;"-"&amp;AB49</f>
        <v>-</v>
      </c>
      <c r="Z50" s="977"/>
      <c r="AA50" s="845"/>
      <c r="AB50" s="977"/>
      <c r="AC50" s="845"/>
      <c r="AD50" s="281"/>
      <c r="AE50" s="281"/>
      <c r="AF50" s="281"/>
      <c r="AG50" s="284" t="str">
        <f>AH49&amp;"-"&amp;AJ49</f>
        <v>-</v>
      </c>
      <c r="AH50" s="977"/>
      <c r="AI50" s="845"/>
      <c r="AJ50" s="979"/>
      <c r="AK50" s="845"/>
      <c r="AL50" s="321"/>
      <c r="AM50" s="995"/>
      <c r="AP50" s="63" t="str">
        <f t="shared" si="1"/>
        <v/>
      </c>
    </row>
    <row r="51" spans="1:42" ht="11.25" customHeight="1">
      <c r="A51" s="319" t="s">
        <v>306</v>
      </c>
      <c r="B51" s="319" t="s">
        <v>307</v>
      </c>
      <c r="C51" s="319" t="s">
        <v>308</v>
      </c>
      <c r="D51" s="319" t="s">
        <v>309</v>
      </c>
      <c r="E51" s="972"/>
      <c r="F51" s="972"/>
      <c r="G51" s="972"/>
      <c r="H51" s="972"/>
      <c r="I51" s="974"/>
      <c r="J51" s="973"/>
      <c r="P51" s="833"/>
      <c r="Q51" s="833"/>
      <c r="R51" s="275"/>
      <c r="S51" s="286"/>
      <c r="T51" s="289" t="s">
        <v>535</v>
      </c>
      <c r="U51" s="93"/>
      <c r="V51" s="93"/>
      <c r="W51" s="93"/>
      <c r="X51" s="93"/>
      <c r="Y51" s="93"/>
      <c r="Z51" s="93"/>
      <c r="AA51" s="93"/>
      <c r="AB51" s="93"/>
      <c r="AC51" s="93"/>
      <c r="AD51" s="93"/>
      <c r="AE51" s="93"/>
      <c r="AF51" s="93"/>
      <c r="AG51" s="93"/>
      <c r="AH51" s="93"/>
      <c r="AI51" s="93"/>
      <c r="AJ51" s="93"/>
      <c r="AK51" s="93"/>
      <c r="AL51" s="288"/>
      <c r="AM51" s="996"/>
      <c r="AP51" s="63" t="str">
        <f t="shared" si="1"/>
        <v>Добавить вид теплоносителя (параметры теплоносителя)</v>
      </c>
    </row>
    <row r="52" spans="1:42" ht="11.25" customHeight="1">
      <c r="A52" s="319" t="s">
        <v>306</v>
      </c>
      <c r="B52" s="319" t="s">
        <v>307</v>
      </c>
      <c r="C52" s="319" t="s">
        <v>308</v>
      </c>
      <c r="D52" s="319" t="s">
        <v>309</v>
      </c>
      <c r="E52" s="972"/>
      <c r="F52" s="972"/>
      <c r="G52" s="972"/>
      <c r="H52" s="972"/>
      <c r="I52" s="973"/>
      <c r="P52" s="833"/>
      <c r="R52" s="275"/>
      <c r="S52" s="286"/>
      <c r="T52" s="292" t="s">
        <v>536</v>
      </c>
      <c r="U52" s="93"/>
      <c r="V52" s="93"/>
      <c r="W52" s="93"/>
      <c r="X52" s="93"/>
      <c r="Y52" s="93"/>
      <c r="Z52" s="93"/>
      <c r="AA52" s="93"/>
      <c r="AB52" s="93"/>
      <c r="AC52" s="290"/>
      <c r="AD52" s="93"/>
      <c r="AE52" s="93"/>
      <c r="AF52" s="93"/>
      <c r="AG52" s="93"/>
      <c r="AH52" s="93"/>
      <c r="AI52" s="93"/>
      <c r="AJ52" s="93"/>
      <c r="AK52" s="290"/>
      <c r="AL52" s="93"/>
      <c r="AM52" s="291"/>
      <c r="AP52" s="63" t="str">
        <f t="shared" si="1"/>
        <v>Добавить группу потребителей</v>
      </c>
    </row>
    <row r="53" spans="1:42" ht="14.25" hidden="1" customHeight="1">
      <c r="A53" s="319" t="s">
        <v>306</v>
      </c>
      <c r="B53" s="319" t="s">
        <v>307</v>
      </c>
      <c r="C53" s="319" t="s">
        <v>308</v>
      </c>
      <c r="D53" s="319" t="s">
        <v>309</v>
      </c>
      <c r="E53" s="972"/>
      <c r="F53" s="972"/>
      <c r="G53" s="972"/>
      <c r="H53" s="971"/>
      <c r="R53" s="263"/>
      <c r="S53" s="330"/>
      <c r="T53" s="331"/>
      <c r="U53" s="332"/>
      <c r="V53" s="332"/>
      <c r="W53" s="332"/>
      <c r="X53" s="332"/>
      <c r="Y53" s="332"/>
      <c r="Z53" s="332"/>
      <c r="AA53" s="332"/>
      <c r="AB53" s="332"/>
      <c r="AC53" s="332"/>
      <c r="AD53" s="332"/>
      <c r="AE53" s="332"/>
      <c r="AF53" s="332"/>
      <c r="AG53" s="332"/>
      <c r="AH53" s="332"/>
      <c r="AI53" s="332"/>
      <c r="AJ53" s="332"/>
      <c r="AK53" s="332"/>
      <c r="AL53" s="332"/>
      <c r="AM53" s="333"/>
      <c r="AP53" s="63" t="str">
        <f t="shared" si="1"/>
        <v/>
      </c>
    </row>
    <row r="54" spans="1:42" ht="0.75" customHeight="1">
      <c r="A54" s="51" t="s">
        <v>306</v>
      </c>
      <c r="B54" s="51" t="s">
        <v>307</v>
      </c>
      <c r="C54" s="51" t="s">
        <v>308</v>
      </c>
      <c r="E54" s="972"/>
      <c r="F54" s="972"/>
      <c r="G54" s="971"/>
      <c r="T54" s="297" t="s">
        <v>538</v>
      </c>
      <c r="AP54" s="63" t="str">
        <f t="shared" si="1"/>
        <v>Добавить источник для дифференциации</v>
      </c>
    </row>
    <row r="55" spans="1:42" ht="0.75" customHeight="1">
      <c r="A55" s="51" t="s">
        <v>306</v>
      </c>
      <c r="B55" s="51" t="s">
        <v>307</v>
      </c>
      <c r="E55" s="972"/>
      <c r="F55" s="971"/>
      <c r="T55" s="297" t="s">
        <v>539</v>
      </c>
      <c r="AP55" s="63" t="str">
        <f t="shared" si="1"/>
        <v>Добавить централизованную систему для дифференциации</v>
      </c>
    </row>
    <row r="56" spans="1:42" ht="0.75" customHeight="1">
      <c r="A56" s="51" t="s">
        <v>306</v>
      </c>
      <c r="E56" s="971"/>
      <c r="T56" s="297" t="s">
        <v>540</v>
      </c>
      <c r="AP56" s="63" t="str">
        <f t="shared" si="1"/>
        <v>Добавить территорию для дифференциации</v>
      </c>
    </row>
    <row r="57" spans="1:42" ht="0.75" customHeight="1">
      <c r="T57" s="297" t="s">
        <v>572</v>
      </c>
      <c r="AP57" s="63" t="str">
        <f t="shared" si="1"/>
        <v>Добавить наименование тарифа</v>
      </c>
    </row>
    <row r="58" spans="1:42" ht="11.25" customHeight="1"/>
    <row r="59" spans="1:42" ht="21.75" customHeight="1">
      <c r="T59" s="833"/>
      <c r="U59" s="833"/>
      <c r="V59" s="833"/>
      <c r="W59" s="833"/>
      <c r="X59" s="833"/>
      <c r="Y59" s="833"/>
      <c r="Z59" s="833"/>
      <c r="AA59" s="833"/>
      <c r="AB59" s="833"/>
      <c r="AC59" s="833"/>
      <c r="AD59" s="833"/>
      <c r="AE59" s="833"/>
      <c r="AF59" s="833"/>
      <c r="AG59" s="833"/>
      <c r="AH59" s="833"/>
      <c r="AI59" s="833"/>
      <c r="AJ59" s="833"/>
      <c r="AK59" s="833"/>
      <c r="AL59" s="833"/>
      <c r="AM59" s="833"/>
    </row>
    <row r="60" spans="1:42" ht="29.25" customHeight="1">
      <c r="T60" s="833"/>
      <c r="U60" s="833"/>
      <c r="V60" s="833"/>
      <c r="W60" s="833"/>
      <c r="X60" s="833"/>
      <c r="Y60" s="833"/>
      <c r="Z60" s="833"/>
      <c r="AA60" s="833"/>
      <c r="AB60" s="833"/>
      <c r="AC60" s="833"/>
      <c r="AD60" s="833"/>
      <c r="AE60" s="833"/>
      <c r="AF60" s="833"/>
      <c r="AG60" s="833"/>
      <c r="AH60" s="833"/>
      <c r="AI60" s="833"/>
      <c r="AJ60" s="833"/>
      <c r="AK60" s="833"/>
      <c r="AL60" s="833"/>
      <c r="AM60" s="833"/>
    </row>
    <row r="61" spans="1:42" ht="39.75" customHeight="1">
      <c r="T61" s="833"/>
      <c r="U61" s="833"/>
      <c r="V61" s="833"/>
      <c r="W61" s="833"/>
      <c r="X61" s="833"/>
      <c r="Y61" s="833"/>
      <c r="Z61" s="833"/>
      <c r="AA61" s="833"/>
      <c r="AB61" s="833"/>
      <c r="AC61" s="833"/>
      <c r="AD61" s="833"/>
      <c r="AE61" s="833"/>
      <c r="AF61" s="833"/>
      <c r="AG61" s="833"/>
      <c r="AH61" s="833"/>
      <c r="AI61" s="833"/>
      <c r="AJ61" s="833"/>
      <c r="AK61" s="833"/>
      <c r="AL61" s="833"/>
      <c r="AM61" s="833"/>
    </row>
    <row r="63" spans="1:42" ht="19.5" customHeight="1">
      <c r="T63" s="833"/>
      <c r="U63" s="833"/>
      <c r="V63" s="833"/>
      <c r="W63" s="833"/>
      <c r="X63" s="833"/>
      <c r="Y63" s="833"/>
      <c r="Z63" s="833"/>
      <c r="AA63" s="833"/>
      <c r="AB63" s="833"/>
      <c r="AC63" s="833"/>
      <c r="AD63" s="833"/>
      <c r="AE63" s="833"/>
      <c r="AF63" s="833"/>
      <c r="AG63" s="833"/>
      <c r="AH63" s="833"/>
      <c r="AI63" s="833"/>
      <c r="AJ63" s="833"/>
      <c r="AK63" s="833"/>
      <c r="AL63" s="833"/>
      <c r="AM63" s="833"/>
    </row>
    <row r="64" spans="1:42" ht="27.75" customHeight="1">
      <c r="T64" s="833"/>
      <c r="U64" s="833"/>
      <c r="V64" s="833"/>
      <c r="W64" s="833"/>
      <c r="X64" s="833"/>
      <c r="Y64" s="833"/>
      <c r="Z64" s="833"/>
      <c r="AA64" s="833"/>
      <c r="AB64" s="833"/>
      <c r="AC64" s="833"/>
      <c r="AD64" s="833"/>
      <c r="AE64" s="833"/>
      <c r="AF64" s="833"/>
      <c r="AG64" s="833"/>
      <c r="AH64" s="833"/>
      <c r="AI64" s="833"/>
      <c r="AJ64" s="833"/>
      <c r="AK64" s="833"/>
      <c r="AL64" s="833"/>
      <c r="AM64" s="833"/>
    </row>
    <row r="65" spans="20:39" ht="33.75" customHeight="1">
      <c r="T65" s="833"/>
      <c r="U65" s="833"/>
      <c r="V65" s="833"/>
      <c r="W65" s="833"/>
      <c r="X65" s="833"/>
      <c r="Y65" s="833"/>
      <c r="Z65" s="833"/>
      <c r="AA65" s="833"/>
      <c r="AB65" s="833"/>
      <c r="AC65" s="833"/>
      <c r="AD65" s="833"/>
      <c r="AE65" s="833"/>
      <c r="AF65" s="833"/>
      <c r="AG65" s="833"/>
      <c r="AH65" s="833"/>
      <c r="AI65" s="833"/>
      <c r="AJ65" s="833"/>
      <c r="AK65" s="833"/>
      <c r="AL65" s="833"/>
      <c r="AM65" s="83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5"/>
  <sheetViews>
    <sheetView showGridLines="0" topLeftCell="Q25"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7109375" customWidth="1"/>
    <col min="19" max="19" width="12.7109375" customWidth="1"/>
    <col min="20" max="20" width="32"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row r="2" spans="5:42" ht="21" hidden="1" customHeight="1">
      <c r="E2" s="971">
        <v>1</v>
      </c>
      <c r="R2" s="263"/>
      <c r="S2" s="264" t="e">
        <f>INDEX(PT_DIFFERENTIATION_NUM_NTAR,MATCH(A2,PT_DIFFERENTIATION_NTAR_ID,0))</f>
        <v>#N/A</v>
      </c>
      <c r="T2" s="265" t="s">
        <v>255</v>
      </c>
      <c r="U2" s="266"/>
      <c r="V2" s="966"/>
      <c r="W2" s="967"/>
      <c r="X2" s="967"/>
      <c r="Y2" s="967"/>
      <c r="Z2" s="967"/>
      <c r="AA2" s="967"/>
      <c r="AB2" s="967"/>
      <c r="AC2" s="968"/>
      <c r="AD2" s="966" t="e">
        <f>INDEX(PT_DIFFERENTIATION_NTAR,MATCH(A2,PT_DIFFERENTIATION_NTAR_ID,0))</f>
        <v>#N/A</v>
      </c>
      <c r="AE2" s="967"/>
      <c r="AF2" s="967"/>
      <c r="AG2" s="967"/>
      <c r="AH2" s="967"/>
      <c r="AI2" s="967"/>
      <c r="AJ2" s="967"/>
      <c r="AK2" s="967"/>
      <c r="AL2" s="968"/>
      <c r="AM2" s="268" t="s">
        <v>520</v>
      </c>
      <c r="AP2" s="63" t="str">
        <f t="shared" ref="AP2:AP15" si="0">IF(T2="","",T2)</f>
        <v>Наименование тарифа</v>
      </c>
    </row>
    <row r="3" spans="5:42" ht="21" hidden="1" customHeight="1">
      <c r="E3" s="972"/>
      <c r="F3" s="971">
        <v>1</v>
      </c>
      <c r="Q3" s="269"/>
      <c r="R3" s="270"/>
      <c r="S3" s="264" t="e">
        <f>INDEX(PT_DIFFERENTIATION_NUM_TER,MATCH(B3,PT_DIFFERENTIATION_TER_ID,0))</f>
        <v>#N/A</v>
      </c>
      <c r="T3" s="271" t="s">
        <v>521</v>
      </c>
      <c r="U3" s="266"/>
      <c r="V3" s="966"/>
      <c r="W3" s="967"/>
      <c r="X3" s="967"/>
      <c r="Y3" s="967"/>
      <c r="Z3" s="967"/>
      <c r="AA3" s="967"/>
      <c r="AB3" s="967"/>
      <c r="AC3" s="968"/>
      <c r="AD3" s="966" t="e">
        <f>INDEX(PT_DIFFERENTIATION_TER,MATCH(B3,PT_DIFFERENTIATION_TER_ID,0))</f>
        <v>#N/A</v>
      </c>
      <c r="AE3" s="967"/>
      <c r="AF3" s="967"/>
      <c r="AG3" s="967"/>
      <c r="AH3" s="967"/>
      <c r="AI3" s="967"/>
      <c r="AJ3" s="967"/>
      <c r="AK3" s="967"/>
      <c r="AL3" s="968"/>
      <c r="AM3" s="268" t="s">
        <v>522</v>
      </c>
      <c r="AP3" s="63" t="str">
        <f t="shared" si="0"/>
        <v>Территория действия тарифа</v>
      </c>
    </row>
    <row r="4" spans="5:42" ht="23.25" hidden="1" customHeight="1">
      <c r="E4" s="972"/>
      <c r="F4" s="972"/>
      <c r="G4" s="971">
        <v>1</v>
      </c>
      <c r="Q4" s="269"/>
      <c r="R4" s="270"/>
      <c r="S4" s="264" t="e">
        <f>INDEX(PT_DIFFERENTIATION_NUM_CS,MATCH(C4,PT_DIFFERENTIATION_CS_ID,0))</f>
        <v>#N/A</v>
      </c>
      <c r="T4" s="272" t="s">
        <v>523</v>
      </c>
      <c r="U4" s="266"/>
      <c r="V4" s="966"/>
      <c r="W4" s="967"/>
      <c r="X4" s="967"/>
      <c r="Y4" s="967"/>
      <c r="Z4" s="967"/>
      <c r="AA4" s="967"/>
      <c r="AB4" s="967"/>
      <c r="AC4" s="968"/>
      <c r="AD4" s="966" t="e">
        <f>INDEX(PT_DIFFERENTIATION_CS,MATCH(C4,PT_DIFFERENTIATION_CS_ID,0))</f>
        <v>#N/A</v>
      </c>
      <c r="AE4" s="967"/>
      <c r="AF4" s="967"/>
      <c r="AG4" s="967"/>
      <c r="AH4" s="967"/>
      <c r="AI4" s="967"/>
      <c r="AJ4" s="967"/>
      <c r="AK4" s="967"/>
      <c r="AL4" s="968"/>
      <c r="AM4" s="268" t="s">
        <v>524</v>
      </c>
      <c r="AP4" s="63" t="str">
        <f t="shared" si="0"/>
        <v xml:space="preserve">Наименование системы теплоснабжения </v>
      </c>
    </row>
    <row r="5" spans="5:42" ht="21" hidden="1" customHeight="1">
      <c r="E5" s="972"/>
      <c r="F5" s="972"/>
      <c r="G5" s="972"/>
      <c r="H5" s="971">
        <v>1</v>
      </c>
      <c r="Q5" s="269"/>
      <c r="R5" s="270"/>
      <c r="S5" s="264" t="e">
        <f>INDEX(PT_DIFFERENTIATION_NUM_IST_TE,MATCH(D5,PT_DIFFERENTIATION_IST_TE_ID,0))</f>
        <v>#N/A</v>
      </c>
      <c r="T5" s="273" t="s">
        <v>525</v>
      </c>
      <c r="U5" s="266"/>
      <c r="V5" s="966"/>
      <c r="W5" s="967"/>
      <c r="X5" s="967"/>
      <c r="Y5" s="967"/>
      <c r="Z5" s="967"/>
      <c r="AA5" s="967"/>
      <c r="AB5" s="967"/>
      <c r="AC5" s="968"/>
      <c r="AD5" s="966" t="e">
        <f>INDEX(PT_DIFFERENTIATION_IST_TE,MATCH(D5,PT_DIFFERENTIATION_IST_TE_ID,0))</f>
        <v>#N/A</v>
      </c>
      <c r="AE5" s="967"/>
      <c r="AF5" s="967"/>
      <c r="AG5" s="967"/>
      <c r="AH5" s="967"/>
      <c r="AI5" s="967"/>
      <c r="AJ5" s="967"/>
      <c r="AK5" s="967"/>
      <c r="AL5" s="968"/>
      <c r="AM5" s="268" t="s">
        <v>526</v>
      </c>
      <c r="AP5" s="63" t="str">
        <f t="shared" si="0"/>
        <v xml:space="preserve">Источник тепловой энергии  </v>
      </c>
    </row>
    <row r="6" spans="5:42" ht="14.25" hidden="1" customHeight="1">
      <c r="E6" s="972"/>
      <c r="F6" s="972"/>
      <c r="G6" s="972"/>
      <c r="H6" s="972"/>
      <c r="I6" s="973" t="e">
        <f>S5&amp;".1"</f>
        <v>#N/A</v>
      </c>
      <c r="L6" s="274" t="s">
        <v>527</v>
      </c>
      <c r="P6" s="975">
        <v>1</v>
      </c>
      <c r="R6" s="275"/>
      <c r="S6" s="165"/>
      <c r="T6" s="326"/>
      <c r="U6" s="327"/>
      <c r="V6" s="1002"/>
      <c r="W6" s="1003"/>
      <c r="X6" s="1003"/>
      <c r="Y6" s="1003"/>
      <c r="Z6" s="1003"/>
      <c r="AA6" s="1003"/>
      <c r="AB6" s="1003"/>
      <c r="AC6" s="1004"/>
      <c r="AD6" s="1002"/>
      <c r="AE6" s="1003"/>
      <c r="AF6" s="1003"/>
      <c r="AG6" s="1003"/>
      <c r="AH6" s="1003"/>
      <c r="AI6" s="1003"/>
      <c r="AJ6" s="1003"/>
      <c r="AK6" s="1003"/>
      <c r="AL6" s="1004"/>
      <c r="AM6" s="329"/>
      <c r="AP6" s="63" t="str">
        <f t="shared" si="0"/>
        <v/>
      </c>
    </row>
    <row r="7" spans="5:42" ht="21" hidden="1" customHeight="1">
      <c r="E7" s="972"/>
      <c r="F7" s="972"/>
      <c r="G7" s="972"/>
      <c r="H7" s="972"/>
      <c r="I7" s="974"/>
      <c r="J7" s="973" t="e">
        <f>I6&amp;".1"</f>
        <v>#N/A</v>
      </c>
      <c r="L7" s="274" t="s">
        <v>530</v>
      </c>
      <c r="P7" s="833"/>
      <c r="Q7" s="975">
        <v>1</v>
      </c>
      <c r="R7" s="277"/>
      <c r="S7" s="264" t="e">
        <f>$J7</f>
        <v>#N/A</v>
      </c>
      <c r="T7" s="278" t="s">
        <v>531</v>
      </c>
      <c r="U7" s="266"/>
      <c r="V7" s="960"/>
      <c r="W7" s="961"/>
      <c r="X7" s="961"/>
      <c r="Y7" s="961"/>
      <c r="Z7" s="961"/>
      <c r="AA7" s="961"/>
      <c r="AB7" s="961"/>
      <c r="AC7" s="962"/>
      <c r="AD7" s="960"/>
      <c r="AE7" s="961"/>
      <c r="AF7" s="961"/>
      <c r="AG7" s="961"/>
      <c r="AH7" s="961"/>
      <c r="AI7" s="961"/>
      <c r="AJ7" s="961"/>
      <c r="AK7" s="961"/>
      <c r="AL7" s="962"/>
      <c r="AM7" s="268" t="s">
        <v>532</v>
      </c>
      <c r="AP7" s="63" t="str">
        <f t="shared" si="0"/>
        <v>Группа потребителей</v>
      </c>
    </row>
    <row r="8" spans="5:42" ht="21" hidden="1" customHeight="1">
      <c r="E8" s="972"/>
      <c r="F8" s="972"/>
      <c r="G8" s="972"/>
      <c r="H8" s="972"/>
      <c r="I8" s="974"/>
      <c r="J8" s="974"/>
      <c r="K8" s="973" t="e">
        <f>J7&amp;".1"</f>
        <v>#N/A</v>
      </c>
      <c r="L8" s="274" t="s">
        <v>533</v>
      </c>
      <c r="P8" s="833"/>
      <c r="Q8" s="833"/>
      <c r="R8" s="277">
        <v>1</v>
      </c>
      <c r="S8" s="264" t="e">
        <f>$K8</f>
        <v>#N/A</v>
      </c>
      <c r="T8" s="279"/>
      <c r="U8" s="266"/>
      <c r="V8" s="280"/>
      <c r="W8" s="281"/>
      <c r="X8" s="280"/>
      <c r="Y8" s="282"/>
      <c r="Z8" s="976"/>
      <c r="AA8" s="845" t="s">
        <v>46</v>
      </c>
      <c r="AB8" s="976"/>
      <c r="AC8" s="845" t="s">
        <v>46</v>
      </c>
      <c r="AD8" s="280"/>
      <c r="AE8" s="281"/>
      <c r="AF8" s="280"/>
      <c r="AG8" s="282"/>
      <c r="AH8" s="976"/>
      <c r="AI8" s="845" t="s">
        <v>46</v>
      </c>
      <c r="AJ8" s="976"/>
      <c r="AK8" s="845" t="s">
        <v>46</v>
      </c>
      <c r="AL8" s="281"/>
      <c r="AM8" s="994" t="s">
        <v>534</v>
      </c>
      <c r="AN8" s="242" t="e">
        <f ca="1">STRCHECKDATE(V9:AL9)</f>
        <v>#NAME?</v>
      </c>
      <c r="AP8" s="63" t="str">
        <f t="shared" si="0"/>
        <v/>
      </c>
    </row>
    <row r="9" spans="5:42" ht="14.25" hidden="1" customHeight="1">
      <c r="E9" s="972"/>
      <c r="F9" s="972"/>
      <c r="G9" s="972"/>
      <c r="H9" s="972"/>
      <c r="I9" s="974"/>
      <c r="J9" s="974"/>
      <c r="K9" s="973"/>
      <c r="P9" s="833"/>
      <c r="Q9" s="833"/>
      <c r="R9" s="277"/>
      <c r="S9" s="247"/>
      <c r="T9" s="266"/>
      <c r="U9" s="266"/>
      <c r="V9" s="281"/>
      <c r="W9" s="281"/>
      <c r="X9" s="281"/>
      <c r="Y9" s="284" t="str">
        <f>Z8&amp;"-"&amp;AB8</f>
        <v>-</v>
      </c>
      <c r="Z9" s="977"/>
      <c r="AA9" s="845"/>
      <c r="AB9" s="977"/>
      <c r="AC9" s="845"/>
      <c r="AD9" s="281"/>
      <c r="AE9" s="281"/>
      <c r="AF9" s="281"/>
      <c r="AG9" s="284" t="str">
        <f>AH8&amp;"-"&amp;AJ8</f>
        <v>-</v>
      </c>
      <c r="AH9" s="977"/>
      <c r="AI9" s="845"/>
      <c r="AJ9" s="977"/>
      <c r="AK9" s="845"/>
      <c r="AL9" s="281"/>
      <c r="AM9" s="995"/>
      <c r="AP9" s="63" t="str">
        <f t="shared" si="0"/>
        <v/>
      </c>
    </row>
    <row r="10" spans="5:42" ht="15" hidden="1" customHeight="1">
      <c r="E10" s="972"/>
      <c r="F10" s="972"/>
      <c r="G10" s="972"/>
      <c r="H10" s="972"/>
      <c r="I10" s="974"/>
      <c r="J10" s="973"/>
      <c r="P10" s="833"/>
      <c r="Q10" s="833"/>
      <c r="R10" s="275"/>
      <c r="S10" s="286"/>
      <c r="T10" s="289" t="s">
        <v>535</v>
      </c>
      <c r="U10" s="93"/>
      <c r="V10" s="93"/>
      <c r="W10" s="93"/>
      <c r="X10" s="93"/>
      <c r="Y10" s="93"/>
      <c r="Z10" s="93"/>
      <c r="AA10" s="93"/>
      <c r="AB10" s="93"/>
      <c r="AC10" s="93"/>
      <c r="AD10" s="93"/>
      <c r="AE10" s="93"/>
      <c r="AF10" s="93"/>
      <c r="AG10" s="93"/>
      <c r="AH10" s="93"/>
      <c r="AI10" s="93"/>
      <c r="AJ10" s="93"/>
      <c r="AK10" s="93"/>
      <c r="AL10" s="288"/>
      <c r="AM10" s="996"/>
      <c r="AP10" s="63" t="str">
        <f t="shared" si="0"/>
        <v>Добавить вид теплоносителя (параметры теплоносителя)</v>
      </c>
    </row>
    <row r="11" spans="5:42" ht="11.25" hidden="1" customHeight="1">
      <c r="E11" s="972"/>
      <c r="F11" s="972"/>
      <c r="G11" s="972"/>
      <c r="H11" s="972"/>
      <c r="I11" s="973"/>
      <c r="P11" s="833"/>
      <c r="R11" s="275"/>
      <c r="S11" s="286"/>
      <c r="T11" s="292" t="s">
        <v>536</v>
      </c>
      <c r="U11" s="93"/>
      <c r="V11" s="93"/>
      <c r="W11" s="93"/>
      <c r="X11" s="93"/>
      <c r="Y11" s="93"/>
      <c r="Z11" s="93"/>
      <c r="AA11" s="93"/>
      <c r="AB11" s="93"/>
      <c r="AC11" s="290"/>
      <c r="AD11" s="93"/>
      <c r="AE11" s="93"/>
      <c r="AF11" s="93"/>
      <c r="AG11" s="93"/>
      <c r="AH11" s="93"/>
      <c r="AI11" s="93"/>
      <c r="AJ11" s="93"/>
      <c r="AK11" s="290"/>
      <c r="AL11" s="93"/>
      <c r="AM11" s="291"/>
      <c r="AP11" s="63" t="str">
        <f t="shared" si="0"/>
        <v>Добавить группу потребителей</v>
      </c>
    </row>
    <row r="12" spans="5:42" ht="14.25" hidden="1" customHeight="1">
      <c r="E12" s="972"/>
      <c r="F12" s="972"/>
      <c r="G12" s="972"/>
      <c r="H12" s="971"/>
      <c r="R12" s="263"/>
      <c r="S12" s="330"/>
      <c r="T12" s="331"/>
      <c r="U12" s="332"/>
      <c r="V12" s="332"/>
      <c r="W12" s="332"/>
      <c r="X12" s="332"/>
      <c r="Y12" s="332"/>
      <c r="Z12" s="332"/>
      <c r="AA12" s="332"/>
      <c r="AB12" s="332"/>
      <c r="AC12" s="332"/>
      <c r="AD12" s="332"/>
      <c r="AE12" s="332"/>
      <c r="AF12" s="332"/>
      <c r="AG12" s="332"/>
      <c r="AH12" s="332"/>
      <c r="AI12" s="332"/>
      <c r="AJ12" s="332"/>
      <c r="AK12" s="332"/>
      <c r="AL12" s="332"/>
      <c r="AM12" s="333"/>
      <c r="AP12" s="63" t="str">
        <f t="shared" si="0"/>
        <v/>
      </c>
    </row>
    <row r="13" spans="5:42" ht="14.25" hidden="1" customHeight="1">
      <c r="E13" s="972"/>
      <c r="F13" s="972"/>
      <c r="G13" s="971"/>
      <c r="S13" s="293"/>
      <c r="T13" s="294" t="s">
        <v>538</v>
      </c>
      <c r="U13" s="295"/>
      <c r="V13" s="295"/>
      <c r="W13" s="295"/>
      <c r="X13" s="295"/>
      <c r="Y13" s="295"/>
      <c r="Z13" s="295"/>
      <c r="AA13" s="295"/>
      <c r="AB13" s="295"/>
      <c r="AC13" s="295"/>
      <c r="AD13" s="295"/>
      <c r="AE13" s="295"/>
      <c r="AF13" s="295"/>
      <c r="AG13" s="295"/>
      <c r="AH13" s="295"/>
      <c r="AI13" s="295"/>
      <c r="AJ13" s="295"/>
      <c r="AK13" s="295"/>
      <c r="AL13" s="295"/>
      <c r="AM13" s="295"/>
      <c r="AP13" s="63" t="str">
        <f t="shared" si="0"/>
        <v>Добавить источник для дифференциации</v>
      </c>
    </row>
    <row r="14" spans="5:42" ht="14.25" hidden="1" customHeight="1">
      <c r="E14" s="972"/>
      <c r="F14" s="971"/>
      <c r="T14" s="296" t="s">
        <v>539</v>
      </c>
      <c r="AP14" s="63" t="str">
        <f t="shared" si="0"/>
        <v>Добавить централизованную систему для дифференциации</v>
      </c>
    </row>
    <row r="15" spans="5:42" ht="14.25" hidden="1" customHeight="1">
      <c r="E15" s="971"/>
      <c r="T15" s="297" t="s">
        <v>540</v>
      </c>
      <c r="AP15" s="63" t="str">
        <f t="shared" si="0"/>
        <v>Добавить территорию для дифференциации</v>
      </c>
    </row>
    <row r="16" spans="5:42" ht="14.25" hidden="1" customHeight="1"/>
    <row r="17" spans="15:37" ht="14.25" hidden="1" customHeight="1">
      <c r="AD17" s="298"/>
      <c r="AE17" s="298"/>
      <c r="AF17" s="298"/>
      <c r="AG17" s="299"/>
      <c r="AH17" s="970"/>
      <c r="AI17" s="969" t="s">
        <v>46</v>
      </c>
      <c r="AJ17" s="970"/>
      <c r="AK17" s="969" t="s">
        <v>46</v>
      </c>
    </row>
    <row r="18" spans="15:37" ht="14.25" hidden="1" customHeight="1">
      <c r="AD18" s="298"/>
      <c r="AE18" s="298"/>
      <c r="AF18" s="298"/>
      <c r="AG18" s="284" t="str">
        <f>AH17&amp;"-"&amp;AJ17</f>
        <v>-</v>
      </c>
      <c r="AH18" s="969"/>
      <c r="AI18" s="969"/>
      <c r="AJ18" s="969"/>
      <c r="AK18" s="969"/>
    </row>
    <row r="19" spans="15:37" ht="14.25" hidden="1" customHeight="1"/>
    <row r="20" spans="15:37" ht="22.5" hidden="1" customHeight="1">
      <c r="O20" s="300" t="s">
        <v>541</v>
      </c>
      <c r="Z20" s="300"/>
      <c r="AB20" s="300"/>
      <c r="AH20" s="300"/>
      <c r="AJ20" s="300"/>
    </row>
    <row r="21" spans="15:37" ht="14.25" hidden="1" customHeight="1"/>
    <row r="22" spans="15:37" ht="14.25" hidden="1" customHeight="1">
      <c r="O22" s="274" t="s">
        <v>542</v>
      </c>
      <c r="T22" s="21" t="s">
        <v>543</v>
      </c>
      <c r="AA22" s="102" t="s">
        <v>544</v>
      </c>
      <c r="AC22" s="102" t="s">
        <v>545</v>
      </c>
      <c r="AD22" s="21" t="s">
        <v>543</v>
      </c>
      <c r="AI22" s="102" t="s">
        <v>546</v>
      </c>
      <c r="AK22" s="102" t="s">
        <v>545</v>
      </c>
    </row>
    <row r="23" spans="15:37" ht="14.25" hidden="1" customHeight="1"/>
    <row r="24" spans="15:37" ht="14.25" hidden="1" customHeight="1"/>
    <row r="25" spans="15:37" ht="14.25" customHeight="1">
      <c r="Q25" s="301"/>
      <c r="R25" s="301"/>
      <c r="S25" s="302"/>
      <c r="T25" s="22"/>
      <c r="U25" s="22"/>
    </row>
    <row r="26" spans="15:37" ht="51" customHeight="1">
      <c r="Q26" s="301"/>
      <c r="R26" s="301"/>
      <c r="S26" s="9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953"/>
      <c r="U26" s="953"/>
      <c r="V26" s="953"/>
      <c r="W26" s="953"/>
      <c r="X26" s="953"/>
      <c r="Y26" s="953"/>
      <c r="Z26" s="953"/>
      <c r="AA26" s="953"/>
      <c r="AB26" s="953"/>
      <c r="AC26" s="953"/>
      <c r="AD26" s="953"/>
      <c r="AE26" s="953"/>
      <c r="AF26" s="953"/>
      <c r="AG26" s="953"/>
      <c r="AH26" s="953"/>
      <c r="AI26" s="953"/>
      <c r="AJ26" s="953"/>
    </row>
    <row r="27" spans="15:37" ht="14.25" customHeight="1">
      <c r="Q27" s="301"/>
      <c r="R27" s="301"/>
      <c r="S27" s="927" t="str">
        <f>IF(org=0,"Не определено",org)</f>
        <v>ООО "Смоленскрегионтеплоэнерго"</v>
      </c>
      <c r="T27" s="927"/>
      <c r="U27" s="927"/>
      <c r="V27" s="927"/>
      <c r="W27" s="927"/>
      <c r="X27" s="927"/>
      <c r="Y27" s="927"/>
      <c r="Z27" s="927"/>
      <c r="AA27" s="927"/>
      <c r="AB27" s="927"/>
      <c r="AC27" s="927"/>
      <c r="AD27" s="927"/>
      <c r="AE27" s="927"/>
      <c r="AF27" s="927"/>
      <c r="AG27" s="927"/>
      <c r="AH27" s="927"/>
      <c r="AI27" s="927"/>
      <c r="AJ27" s="927"/>
    </row>
    <row r="28" spans="15:37" ht="14.25" hidden="1" customHeight="1">
      <c r="Q28" s="301"/>
      <c r="R28" s="301"/>
      <c r="S28" s="302"/>
      <c r="T28" s="22"/>
      <c r="U28" s="22"/>
      <c r="V28" s="303"/>
      <c r="W28" s="303"/>
      <c r="X28" s="303"/>
      <c r="Y28" s="303"/>
      <c r="Z28" s="303"/>
      <c r="AA28" s="303"/>
      <c r="AB28" s="303"/>
      <c r="AC28" s="303"/>
      <c r="AD28" s="303"/>
      <c r="AE28" s="303"/>
      <c r="AF28" s="303"/>
      <c r="AG28" s="303"/>
      <c r="AH28" s="303"/>
      <c r="AI28" s="303"/>
      <c r="AJ28" s="303"/>
      <c r="AK28" s="303"/>
    </row>
    <row r="29" spans="15:37" ht="25.5" hidden="1" customHeight="1">
      <c r="S29" s="963" t="s">
        <v>24</v>
      </c>
      <c r="T29" s="963"/>
      <c r="U29" s="305"/>
      <c r="V29" s="965" t="str">
        <f>IF(TITLE_NAME_OR_PR_CHANGE="",IF(TITLE_NAME_OR_PR="","",TITLE_NAME_OR_PR),TITLE_NAME_OR_PR_CHANGE)</f>
        <v/>
      </c>
      <c r="W29" s="965"/>
      <c r="X29" s="965"/>
      <c r="Y29" s="965"/>
      <c r="Z29" s="965"/>
      <c r="AA29" s="965"/>
      <c r="AB29" s="965"/>
      <c r="AD29" s="965" t="str">
        <f>IF(TITLE_NAME_OR_PR_CHANGE="",IF(TITLE_NAME_OR_PR="","",TITLE_NAME_OR_PR),TITLE_NAME_OR_PR_CHANGE)</f>
        <v/>
      </c>
      <c r="AE29" s="965"/>
      <c r="AF29" s="965"/>
      <c r="AG29" s="965"/>
      <c r="AH29" s="965"/>
      <c r="AI29" s="965"/>
      <c r="AJ29" s="965"/>
    </row>
    <row r="30" spans="15:37" ht="18.75" hidden="1" customHeight="1">
      <c r="S30" s="963" t="s">
        <v>547</v>
      </c>
      <c r="T30" s="963"/>
      <c r="U30" s="305"/>
      <c r="V30" s="964" t="str">
        <f>IF(TITLE_DATE_PR_CHANGE="",IF(TITLE_DATE_PR="","",TITLE_DATE_PR),TITLE_DATE_PR_CHANGE)</f>
        <v/>
      </c>
      <c r="W30" s="964"/>
      <c r="X30" s="964"/>
      <c r="Y30" s="964"/>
      <c r="Z30" s="964"/>
      <c r="AA30" s="964"/>
      <c r="AB30" s="964"/>
      <c r="AD30" s="964" t="str">
        <f>IF(TITLE_DATE_PR_CHANGE="",IF(TITLE_DATE_PR="","",TITLE_DATE_PR),TITLE_DATE_PR_CHANGE)</f>
        <v/>
      </c>
      <c r="AE30" s="964"/>
      <c r="AF30" s="964"/>
      <c r="AG30" s="964"/>
      <c r="AH30" s="964"/>
      <c r="AI30" s="964"/>
      <c r="AJ30" s="964"/>
    </row>
    <row r="31" spans="15:37" ht="18.75" hidden="1" customHeight="1">
      <c r="S31" s="963" t="s">
        <v>548</v>
      </c>
      <c r="T31" s="963"/>
      <c r="U31" s="305"/>
      <c r="V31" s="965" t="str">
        <f>IF(TITLE_NUMBER_PR_CHANGE="",IF(TITLE_NUMBER_PR="","",TITLE_NUMBER_PR),TITLE_NUMBER_PR_CHANGE)</f>
        <v/>
      </c>
      <c r="W31" s="965"/>
      <c r="X31" s="965"/>
      <c r="Y31" s="965"/>
      <c r="Z31" s="965"/>
      <c r="AA31" s="965"/>
      <c r="AB31" s="965"/>
      <c r="AD31" s="965" t="str">
        <f>IF(TITLE_NUMBER_PR_CHANGE="",IF(TITLE_NUMBER_PR="","",TITLE_NUMBER_PR),TITLE_NUMBER_PR_CHANGE)</f>
        <v/>
      </c>
      <c r="AE31" s="965"/>
      <c r="AF31" s="965"/>
      <c r="AG31" s="965"/>
      <c r="AH31" s="965"/>
      <c r="AI31" s="965"/>
      <c r="AJ31" s="965"/>
    </row>
    <row r="32" spans="15:37" ht="18.75" hidden="1" customHeight="1">
      <c r="S32" s="963" t="s">
        <v>25</v>
      </c>
      <c r="T32" s="963"/>
      <c r="U32" s="305"/>
      <c r="V32" s="965" t="str">
        <f>IF(TITLE_IST_PUB_CHANGE="",IF(TITLE_IST_PUB="","",TITLE_IST_PUB),TITLE_IST_PUB_CHANGE)</f>
        <v/>
      </c>
      <c r="W32" s="965"/>
      <c r="X32" s="965"/>
      <c r="Y32" s="965"/>
      <c r="Z32" s="965"/>
      <c r="AA32" s="965"/>
      <c r="AB32" s="965"/>
      <c r="AD32" s="965" t="str">
        <f>IF(TITLE_IST_PUB_CHANGE="",IF(TITLE_IST_PUB="","",TITLE_IST_PUB),TITLE_IST_PUB_CHANGE)</f>
        <v/>
      </c>
      <c r="AE32" s="965"/>
      <c r="AF32" s="965"/>
      <c r="AG32" s="965"/>
      <c r="AH32" s="965"/>
      <c r="AI32" s="965"/>
      <c r="AJ32" s="965"/>
    </row>
    <row r="33" spans="1:42" ht="14.25" hidden="1" customHeight="1">
      <c r="Q33" s="301"/>
      <c r="R33" s="301"/>
      <c r="S33" s="302"/>
      <c r="T33" s="22"/>
      <c r="U33" s="22"/>
      <c r="V33" s="303"/>
      <c r="W33" s="303"/>
      <c r="X33" s="303"/>
      <c r="Y33" s="303"/>
      <c r="Z33" s="303"/>
      <c r="AA33" s="303"/>
      <c r="AB33" s="303"/>
      <c r="AC33" s="303"/>
      <c r="AD33" s="303"/>
      <c r="AE33" s="303"/>
      <c r="AF33" s="303"/>
      <c r="AG33" s="303"/>
      <c r="AH33" s="303"/>
      <c r="AI33" s="303"/>
      <c r="AJ33" s="303"/>
      <c r="AK33" s="303"/>
    </row>
    <row r="34" spans="1:42" ht="18.75" hidden="1" customHeight="1">
      <c r="S34" s="963" t="s">
        <v>549</v>
      </c>
      <c r="T34" s="963"/>
      <c r="U34" s="305"/>
      <c r="V34" s="964" t="str">
        <f>IF(TITLE_DATE_PR_CHANGE="",IF(TITLE_DATE_PR="","",TITLE_DATE_PR),TITLE_DATE_PR_CHANGE)</f>
        <v/>
      </c>
      <c r="W34" s="964"/>
      <c r="X34" s="964"/>
      <c r="Y34" s="964"/>
      <c r="Z34" s="964"/>
      <c r="AA34" s="964"/>
      <c r="AB34" s="964"/>
      <c r="AD34" s="964" t="str">
        <f>IF(TITLE_DATE_PR_CHANGE="",IF(TITLE_DATE_PR="","",TITLE_DATE_PR),TITLE_DATE_PR_CHANGE)</f>
        <v/>
      </c>
      <c r="AE34" s="964"/>
      <c r="AF34" s="964"/>
      <c r="AG34" s="964"/>
      <c r="AH34" s="964"/>
      <c r="AI34" s="964"/>
      <c r="AJ34" s="964"/>
    </row>
    <row r="35" spans="1:42" ht="25.5" hidden="1" customHeight="1">
      <c r="S35" s="963" t="s">
        <v>550</v>
      </c>
      <c r="T35" s="963"/>
      <c r="U35" s="305"/>
      <c r="V35" s="965" t="str">
        <f>IF(TITLE_NUMBER_PR_CHANGE="",IF(TITLE_NUMBER_PR="","",TITLE_NUMBER_PR),TITLE_NUMBER_PR_CHANGE)</f>
        <v/>
      </c>
      <c r="W35" s="965"/>
      <c r="X35" s="965"/>
      <c r="Y35" s="965"/>
      <c r="Z35" s="965"/>
      <c r="AA35" s="965"/>
      <c r="AB35" s="965"/>
      <c r="AD35" s="965" t="str">
        <f>IF(TITLE_NUMBER_PR_CHANGE="",IF(TITLE_NUMBER_PR="","",TITLE_NUMBER_PR),TITLE_NUMBER_PR_CHANGE)</f>
        <v/>
      </c>
      <c r="AE35" s="965"/>
      <c r="AF35" s="965"/>
      <c r="AG35" s="965"/>
      <c r="AH35" s="965"/>
      <c r="AI35" s="965"/>
      <c r="AJ35" s="965"/>
    </row>
    <row r="36" spans="1:42" ht="14.25" hidden="1" customHeight="1">
      <c r="AC36" s="242" t="s">
        <v>551</v>
      </c>
      <c r="AK36" s="242" t="s">
        <v>551</v>
      </c>
    </row>
    <row r="37" spans="1:42" ht="14.25" customHeight="1">
      <c r="Q37" s="301"/>
      <c r="R37" s="301"/>
      <c r="S37" s="302"/>
      <c r="T37" s="22"/>
      <c r="U37" s="307"/>
      <c r="V37" s="983"/>
      <c r="W37" s="983"/>
      <c r="X37" s="983"/>
      <c r="Y37" s="983"/>
      <c r="Z37" s="983"/>
      <c r="AA37" s="983"/>
      <c r="AB37" s="983"/>
      <c r="AC37" s="983"/>
      <c r="AD37" s="983"/>
      <c r="AE37" s="983"/>
      <c r="AF37" s="983"/>
      <c r="AG37" s="983"/>
      <c r="AH37" s="983"/>
      <c r="AI37" s="983"/>
      <c r="AJ37" s="983"/>
      <c r="AK37" s="983"/>
    </row>
    <row r="38" spans="1:42" ht="14.25" customHeight="1">
      <c r="Q38" s="301"/>
      <c r="R38" s="301"/>
      <c r="S38" s="858" t="s">
        <v>424</v>
      </c>
      <c r="T38" s="858"/>
      <c r="U38" s="858"/>
      <c r="V38" s="858"/>
      <c r="W38" s="858"/>
      <c r="X38" s="858"/>
      <c r="Y38" s="858"/>
      <c r="Z38" s="858"/>
      <c r="AA38" s="858"/>
      <c r="AB38" s="858"/>
      <c r="AC38" s="858"/>
      <c r="AD38" s="858"/>
      <c r="AE38" s="858"/>
      <c r="AF38" s="858"/>
      <c r="AG38" s="858"/>
      <c r="AH38" s="858"/>
      <c r="AI38" s="858"/>
      <c r="AJ38" s="858"/>
      <c r="AK38" s="858"/>
      <c r="AL38" s="858"/>
      <c r="AM38" s="858" t="s">
        <v>425</v>
      </c>
    </row>
    <row r="39" spans="1:42" ht="14.25" customHeight="1">
      <c r="Q39" s="301"/>
      <c r="R39" s="301"/>
      <c r="S39" s="984" t="s">
        <v>71</v>
      </c>
      <c r="T39" s="934" t="s">
        <v>552</v>
      </c>
      <c r="U39" s="309"/>
      <c r="V39" s="985" t="s">
        <v>553</v>
      </c>
      <c r="W39" s="986"/>
      <c r="X39" s="986"/>
      <c r="Y39" s="986"/>
      <c r="Z39" s="986"/>
      <c r="AA39" s="986"/>
      <c r="AB39" s="987"/>
      <c r="AC39" s="988" t="s">
        <v>554</v>
      </c>
      <c r="AD39" s="985" t="s">
        <v>553</v>
      </c>
      <c r="AE39" s="986"/>
      <c r="AF39" s="986"/>
      <c r="AG39" s="986"/>
      <c r="AH39" s="986"/>
      <c r="AI39" s="986"/>
      <c r="AJ39" s="987"/>
      <c r="AK39" s="988" t="s">
        <v>555</v>
      </c>
      <c r="AL39" s="991" t="s">
        <v>556</v>
      </c>
      <c r="AM39" s="858"/>
    </row>
    <row r="40" spans="1:42" ht="33.75" customHeight="1">
      <c r="Q40" s="301"/>
      <c r="R40" s="301"/>
      <c r="S40" s="984"/>
      <c r="T40" s="934"/>
      <c r="U40" s="310"/>
      <c r="V40" s="907" t="s">
        <v>557</v>
      </c>
      <c r="W40" s="980"/>
      <c r="X40" s="835" t="s">
        <v>559</v>
      </c>
      <c r="Y40" s="834"/>
      <c r="Z40" s="835" t="s">
        <v>560</v>
      </c>
      <c r="AA40" s="841"/>
      <c r="AB40" s="834"/>
      <c r="AC40" s="989"/>
      <c r="AD40" s="907" t="s">
        <v>574</v>
      </c>
      <c r="AE40" s="980"/>
      <c r="AF40" s="835" t="s">
        <v>559</v>
      </c>
      <c r="AG40" s="834"/>
      <c r="AH40" s="835" t="s">
        <v>560</v>
      </c>
      <c r="AI40" s="841"/>
      <c r="AJ40" s="834"/>
      <c r="AK40" s="989"/>
      <c r="AL40" s="992"/>
      <c r="AM40" s="858"/>
    </row>
    <row r="41" spans="1:42" ht="33.75" customHeight="1">
      <c r="B41" s="102" t="s">
        <v>267</v>
      </c>
      <c r="C41" s="102" t="s">
        <v>268</v>
      </c>
      <c r="D41" s="102" t="s">
        <v>269</v>
      </c>
      <c r="E41" s="274" t="s">
        <v>561</v>
      </c>
      <c r="F41" s="274" t="s">
        <v>562</v>
      </c>
      <c r="G41" s="274" t="s">
        <v>563</v>
      </c>
      <c r="H41" s="274" t="s">
        <v>564</v>
      </c>
      <c r="I41" s="274" t="s">
        <v>565</v>
      </c>
      <c r="J41" s="274" t="s">
        <v>566</v>
      </c>
      <c r="K41" s="274" t="s">
        <v>567</v>
      </c>
      <c r="L41" s="274" t="s">
        <v>542</v>
      </c>
      <c r="Q41" s="301"/>
      <c r="R41" s="301"/>
      <c r="S41" s="984"/>
      <c r="T41" s="934"/>
      <c r="U41" s="311"/>
      <c r="V41" s="958"/>
      <c r="W41" s="981"/>
      <c r="X41" s="114" t="s">
        <v>568</v>
      </c>
      <c r="Y41" s="114" t="s">
        <v>569</v>
      </c>
      <c r="Z41" s="114" t="s">
        <v>570</v>
      </c>
      <c r="AA41" s="939" t="s">
        <v>571</v>
      </c>
      <c r="AB41" s="952"/>
      <c r="AC41" s="990"/>
      <c r="AD41" s="958"/>
      <c r="AE41" s="981"/>
      <c r="AF41" s="114" t="s">
        <v>568</v>
      </c>
      <c r="AG41" s="114" t="s">
        <v>569</v>
      </c>
      <c r="AH41" s="114" t="s">
        <v>570</v>
      </c>
      <c r="AI41" s="939" t="s">
        <v>571</v>
      </c>
      <c r="AJ41" s="952"/>
      <c r="AK41" s="990"/>
      <c r="AL41" s="993"/>
      <c r="AM41" s="858"/>
    </row>
    <row r="42" spans="1:42" ht="11.25" hidden="1" customHeight="1">
      <c r="Q42" s="313"/>
      <c r="R42" s="314">
        <v>1</v>
      </c>
      <c r="S42" s="315" t="s">
        <v>204</v>
      </c>
      <c r="T42" s="316" t="s">
        <v>87</v>
      </c>
      <c r="U42" s="317" t="str">
        <f ca="1">OFFSET(U42,0,-1)</f>
        <v>2</v>
      </c>
      <c r="V42" s="318">
        <f ca="1">OFFSET(V42,0,-1)+1</f>
        <v>3</v>
      </c>
      <c r="W42" s="318"/>
      <c r="X42" s="318">
        <f ca="1">OFFSET(X42,0,-1)+1</f>
        <v>1</v>
      </c>
      <c r="Y42" s="318">
        <f ca="1">OFFSET(Y42,0,-1)+1</f>
        <v>2</v>
      </c>
      <c r="Z42" s="318">
        <f ca="1">OFFSET(Z42,0,-1)+1</f>
        <v>3</v>
      </c>
      <c r="AA42" s="982">
        <f ca="1">OFFSET(AA42,0,-1)+1</f>
        <v>4</v>
      </c>
      <c r="AB42" s="982"/>
      <c r="AC42" s="318">
        <f ca="1">OFFSET(AC42,0,-2)+1</f>
        <v>5</v>
      </c>
      <c r="AD42" s="318">
        <f ca="1">OFFSET(AD42,0,-1)+1</f>
        <v>6</v>
      </c>
      <c r="AE42" s="318"/>
      <c r="AF42" s="318">
        <f ca="1">OFFSET(AF42,0,-1)+1</f>
        <v>1</v>
      </c>
      <c r="AG42" s="318">
        <f ca="1">OFFSET(AG42,0,-1)+1</f>
        <v>2</v>
      </c>
      <c r="AH42" s="318">
        <f ca="1">OFFSET(AH42,0,-1)+1</f>
        <v>3</v>
      </c>
      <c r="AI42" s="982">
        <f ca="1">OFFSET(AI42,0,-1)+1</f>
        <v>4</v>
      </c>
      <c r="AJ42" s="982"/>
      <c r="AK42" s="318">
        <f ca="1">OFFSET(AK42,0,-2)+1</f>
        <v>5</v>
      </c>
      <c r="AL42" s="317">
        <f ca="1">OFFSET(AL42,0,-1)</f>
        <v>5</v>
      </c>
      <c r="AM42" s="318">
        <f ca="1">OFFSET(AM42,0,-1)+1</f>
        <v>6</v>
      </c>
    </row>
    <row r="43" spans="1:42" ht="21" customHeight="1">
      <c r="A43" s="319" t="s">
        <v>312</v>
      </c>
      <c r="E43" s="971">
        <v>1</v>
      </c>
      <c r="R43" s="263"/>
      <c r="S43" s="264">
        <f>INDEX(PT_DIFFERENTIATION_NUM_NTAR,MATCH(A43,PT_DIFFERENTIATION_NTAR_ID,0))</f>
        <v>0</v>
      </c>
      <c r="T43" s="265" t="s">
        <v>255</v>
      </c>
      <c r="U43" s="266"/>
      <c r="V43" s="966"/>
      <c r="W43" s="967"/>
      <c r="X43" s="967"/>
      <c r="Y43" s="967"/>
      <c r="Z43" s="967"/>
      <c r="AA43" s="967"/>
      <c r="AB43" s="967"/>
      <c r="AC43" s="968"/>
      <c r="AD43" s="966" t="str">
        <f>INDEX(PT_DIFFERENTIATION_NTAR,MATCH(A43,PT_DIFFERENTIATION_NTAR_ID,0))</f>
        <v/>
      </c>
      <c r="AE43" s="967"/>
      <c r="AF43" s="967"/>
      <c r="AG43" s="967"/>
      <c r="AH43" s="967"/>
      <c r="AI43" s="967"/>
      <c r="AJ43" s="967"/>
      <c r="AK43" s="967"/>
      <c r="AL43" s="968"/>
      <c r="AM43" s="26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63" t="str">
        <f t="shared" ref="AP43:AP57" si="1">IF(T43="","",T43)</f>
        <v>Наименование тарифа</v>
      </c>
    </row>
    <row r="44" spans="1:42" ht="21" customHeight="1">
      <c r="A44" s="319" t="s">
        <v>312</v>
      </c>
      <c r="B44" s="319" t="s">
        <v>313</v>
      </c>
      <c r="E44" s="972"/>
      <c r="F44" s="971">
        <v>1</v>
      </c>
      <c r="Q44" s="269"/>
      <c r="R44" s="270"/>
      <c r="S44" s="264" t="str">
        <f>INDEX(PT_DIFFERENTIATION_NUM_TER,MATCH(B44,PT_DIFFERENTIATION_TER_ID,0))</f>
        <v>.</v>
      </c>
      <c r="T44" s="271" t="s">
        <v>521</v>
      </c>
      <c r="U44" s="266"/>
      <c r="V44" s="966"/>
      <c r="W44" s="967"/>
      <c r="X44" s="967"/>
      <c r="Y44" s="967"/>
      <c r="Z44" s="967"/>
      <c r="AA44" s="967"/>
      <c r="AB44" s="967"/>
      <c r="AC44" s="968"/>
      <c r="AD44" s="966" t="str">
        <f>INDEX(PT_DIFFERENTIATION_TER,MATCH(B44,PT_DIFFERENTIATION_TER_ID,0))</f>
        <v/>
      </c>
      <c r="AE44" s="967"/>
      <c r="AF44" s="967"/>
      <c r="AG44" s="967"/>
      <c r="AH44" s="967"/>
      <c r="AI44" s="967"/>
      <c r="AJ44" s="967"/>
      <c r="AK44" s="967"/>
      <c r="AL44" s="968"/>
      <c r="AM44" s="268" t="s">
        <v>522</v>
      </c>
      <c r="AP44" s="63" t="str">
        <f t="shared" si="1"/>
        <v>Территория действия тарифа</v>
      </c>
    </row>
    <row r="45" spans="1:42" ht="23.25" customHeight="1">
      <c r="A45" s="319" t="s">
        <v>312</v>
      </c>
      <c r="B45" s="319" t="s">
        <v>313</v>
      </c>
      <c r="C45" s="319" t="s">
        <v>314</v>
      </c>
      <c r="E45" s="972"/>
      <c r="F45" s="972"/>
      <c r="G45" s="971">
        <v>1</v>
      </c>
      <c r="Q45" s="269"/>
      <c r="R45" s="270"/>
      <c r="S45" s="264" t="str">
        <f>INDEX(PT_DIFFERENTIATION_NUM_CS,MATCH(C45,PT_DIFFERENTIATION_CS_ID,0))</f>
        <v>..</v>
      </c>
      <c r="T45" s="272" t="s">
        <v>523</v>
      </c>
      <c r="U45" s="266"/>
      <c r="V45" s="966"/>
      <c r="W45" s="967"/>
      <c r="X45" s="967"/>
      <c r="Y45" s="967"/>
      <c r="Z45" s="967"/>
      <c r="AA45" s="967"/>
      <c r="AB45" s="967"/>
      <c r="AC45" s="968"/>
      <c r="AD45" s="966" t="str">
        <f>INDEX(PT_DIFFERENTIATION_CS,MATCH(C45,PT_DIFFERENTIATION_CS_ID,0))</f>
        <v/>
      </c>
      <c r="AE45" s="967"/>
      <c r="AF45" s="967"/>
      <c r="AG45" s="967"/>
      <c r="AH45" s="967"/>
      <c r="AI45" s="967"/>
      <c r="AJ45" s="967"/>
      <c r="AK45" s="967"/>
      <c r="AL45" s="968"/>
      <c r="AM45" s="268" t="s">
        <v>524</v>
      </c>
      <c r="AP45" s="63" t="str">
        <f t="shared" si="1"/>
        <v xml:space="preserve">Наименование системы теплоснабжения </v>
      </c>
    </row>
    <row r="46" spans="1:42" ht="21" customHeight="1">
      <c r="A46" s="319" t="s">
        <v>312</v>
      </c>
      <c r="B46" s="319" t="s">
        <v>313</v>
      </c>
      <c r="C46" s="319" t="s">
        <v>314</v>
      </c>
      <c r="D46" s="319" t="s">
        <v>315</v>
      </c>
      <c r="E46" s="972"/>
      <c r="F46" s="972"/>
      <c r="G46" s="972"/>
      <c r="H46" s="971">
        <v>1</v>
      </c>
      <c r="Q46" s="269"/>
      <c r="R46" s="270"/>
      <c r="S46" s="264" t="str">
        <f>INDEX(PT_DIFFERENTIATION_NUM_IST_TE,MATCH(D46,PT_DIFFERENTIATION_IST_TE_ID,0))</f>
        <v>...</v>
      </c>
      <c r="T46" s="273" t="s">
        <v>525</v>
      </c>
      <c r="U46" s="266"/>
      <c r="V46" s="966"/>
      <c r="W46" s="967"/>
      <c r="X46" s="967"/>
      <c r="Y46" s="967"/>
      <c r="Z46" s="967"/>
      <c r="AA46" s="967"/>
      <c r="AB46" s="967"/>
      <c r="AC46" s="968"/>
      <c r="AD46" s="966" t="str">
        <f>INDEX(PT_DIFFERENTIATION_IST_TE,MATCH(D46,PT_DIFFERENTIATION_IST_TE_ID,0))</f>
        <v/>
      </c>
      <c r="AE46" s="967"/>
      <c r="AF46" s="967"/>
      <c r="AG46" s="967"/>
      <c r="AH46" s="967"/>
      <c r="AI46" s="967"/>
      <c r="AJ46" s="967"/>
      <c r="AK46" s="967"/>
      <c r="AL46" s="968"/>
      <c r="AM46" s="268" t="s">
        <v>526</v>
      </c>
      <c r="AP46" s="63" t="str">
        <f t="shared" si="1"/>
        <v xml:space="preserve">Источник тепловой энергии  </v>
      </c>
    </row>
    <row r="47" spans="1:42" ht="14.25" hidden="1" customHeight="1">
      <c r="A47" s="51" t="s">
        <v>312</v>
      </c>
      <c r="B47" s="51" t="s">
        <v>313</v>
      </c>
      <c r="C47" s="51" t="s">
        <v>314</v>
      </c>
      <c r="D47" s="51" t="s">
        <v>315</v>
      </c>
      <c r="E47" s="972"/>
      <c r="F47" s="972"/>
      <c r="G47" s="972"/>
      <c r="H47" s="972"/>
      <c r="I47" s="973" t="str">
        <f>S46&amp;".1"</f>
        <v>....1</v>
      </c>
      <c r="L47" s="334" t="s">
        <v>527</v>
      </c>
      <c r="P47" s="975">
        <v>1</v>
      </c>
      <c r="R47" s="275"/>
      <c r="S47" s="165"/>
      <c r="T47" s="326"/>
      <c r="U47" s="327"/>
      <c r="V47" s="1002"/>
      <c r="W47" s="1003"/>
      <c r="X47" s="1003"/>
      <c r="Y47" s="1003"/>
      <c r="Z47" s="1003"/>
      <c r="AA47" s="1003"/>
      <c r="AB47" s="1003"/>
      <c r="AC47" s="1004"/>
      <c r="AD47" s="1002"/>
      <c r="AE47" s="1003"/>
      <c r="AF47" s="1003"/>
      <c r="AG47" s="1003"/>
      <c r="AH47" s="1003"/>
      <c r="AI47" s="1003"/>
      <c r="AJ47" s="1003"/>
      <c r="AK47" s="1003"/>
      <c r="AL47" s="1004"/>
      <c r="AM47" s="329"/>
      <c r="AP47" s="63" t="str">
        <f t="shared" si="1"/>
        <v/>
      </c>
    </row>
    <row r="48" spans="1:42" ht="21" customHeight="1">
      <c r="A48" s="319" t="s">
        <v>312</v>
      </c>
      <c r="B48" s="319" t="s">
        <v>313</v>
      </c>
      <c r="C48" s="319" t="s">
        <v>314</v>
      </c>
      <c r="D48" s="319" t="s">
        <v>315</v>
      </c>
      <c r="E48" s="972"/>
      <c r="F48" s="972"/>
      <c r="G48" s="972"/>
      <c r="H48" s="972"/>
      <c r="I48" s="974"/>
      <c r="J48" s="973" t="str">
        <f>S46&amp;".1"</f>
        <v>....1</v>
      </c>
      <c r="L48" s="274" t="s">
        <v>530</v>
      </c>
      <c r="P48" s="833"/>
      <c r="Q48" s="975">
        <v>1</v>
      </c>
      <c r="R48" s="277"/>
      <c r="S48" s="264" t="str">
        <f>$J48</f>
        <v>....1</v>
      </c>
      <c r="T48" s="278" t="s">
        <v>531</v>
      </c>
      <c r="U48" s="266"/>
      <c r="V48" s="960"/>
      <c r="W48" s="961"/>
      <c r="X48" s="961"/>
      <c r="Y48" s="961"/>
      <c r="Z48" s="961"/>
      <c r="AA48" s="961"/>
      <c r="AB48" s="961"/>
      <c r="AC48" s="962"/>
      <c r="AD48" s="960"/>
      <c r="AE48" s="961"/>
      <c r="AF48" s="961"/>
      <c r="AG48" s="961"/>
      <c r="AH48" s="961"/>
      <c r="AI48" s="961"/>
      <c r="AJ48" s="961"/>
      <c r="AK48" s="961"/>
      <c r="AL48" s="962"/>
      <c r="AM48" s="268" t="s">
        <v>532</v>
      </c>
      <c r="AP48" s="63" t="str">
        <f t="shared" si="1"/>
        <v>Группа потребителей</v>
      </c>
    </row>
    <row r="49" spans="1:42" ht="21" customHeight="1">
      <c r="A49" s="319" t="s">
        <v>312</v>
      </c>
      <c r="B49" s="319" t="s">
        <v>313</v>
      </c>
      <c r="C49" s="319" t="s">
        <v>314</v>
      </c>
      <c r="D49" s="319" t="s">
        <v>315</v>
      </c>
      <c r="E49" s="972"/>
      <c r="F49" s="972"/>
      <c r="G49" s="972"/>
      <c r="H49" s="972"/>
      <c r="I49" s="974"/>
      <c r="J49" s="974"/>
      <c r="K49" s="973" t="str">
        <f>J48&amp;".1"</f>
        <v>....1.1</v>
      </c>
      <c r="L49" s="274" t="s">
        <v>533</v>
      </c>
      <c r="P49" s="833"/>
      <c r="Q49" s="833"/>
      <c r="R49" s="277">
        <v>1</v>
      </c>
      <c r="S49" s="264" t="str">
        <f>$K49</f>
        <v>....1.1</v>
      </c>
      <c r="T49" s="279"/>
      <c r="U49" s="266"/>
      <c r="V49" s="280"/>
      <c r="W49" s="281"/>
      <c r="X49" s="280"/>
      <c r="Y49" s="282"/>
      <c r="Z49" s="976"/>
      <c r="AA49" s="845" t="s">
        <v>46</v>
      </c>
      <c r="AB49" s="976"/>
      <c r="AC49" s="845" t="s">
        <v>46</v>
      </c>
      <c r="AD49" s="280"/>
      <c r="AE49" s="281"/>
      <c r="AF49" s="280"/>
      <c r="AG49" s="282"/>
      <c r="AH49" s="976"/>
      <c r="AI49" s="845" t="s">
        <v>46</v>
      </c>
      <c r="AJ49" s="978"/>
      <c r="AK49" s="845" t="s">
        <v>46</v>
      </c>
      <c r="AL49" s="320"/>
      <c r="AM49" s="994" t="s">
        <v>575</v>
      </c>
      <c r="AN49" s="242" t="e">
        <f ca="1">STRCHECKDATE(V50:AL50)</f>
        <v>#NAME?</v>
      </c>
      <c r="AP49" s="63" t="str">
        <f t="shared" si="1"/>
        <v/>
      </c>
    </row>
    <row r="50" spans="1:42" ht="14.25" hidden="1" customHeight="1">
      <c r="A50" s="319" t="s">
        <v>312</v>
      </c>
      <c r="B50" s="319" t="s">
        <v>313</v>
      </c>
      <c r="C50" s="319" t="s">
        <v>314</v>
      </c>
      <c r="D50" s="319" t="s">
        <v>315</v>
      </c>
      <c r="E50" s="972"/>
      <c r="F50" s="972"/>
      <c r="G50" s="972"/>
      <c r="H50" s="972"/>
      <c r="I50" s="974"/>
      <c r="J50" s="974"/>
      <c r="K50" s="973"/>
      <c r="P50" s="833"/>
      <c r="Q50" s="833"/>
      <c r="R50" s="277"/>
      <c r="S50" s="247"/>
      <c r="T50" s="266"/>
      <c r="U50" s="266"/>
      <c r="V50" s="281"/>
      <c r="W50" s="281"/>
      <c r="X50" s="281"/>
      <c r="Y50" s="284" t="str">
        <f>Z49&amp;"-"&amp;AB49</f>
        <v>-</v>
      </c>
      <c r="Z50" s="977"/>
      <c r="AA50" s="845"/>
      <c r="AB50" s="977"/>
      <c r="AC50" s="845"/>
      <c r="AD50" s="281"/>
      <c r="AE50" s="281"/>
      <c r="AF50" s="281"/>
      <c r="AG50" s="284" t="str">
        <f>AH49&amp;"-"&amp;AJ49</f>
        <v>-</v>
      </c>
      <c r="AH50" s="977"/>
      <c r="AI50" s="845"/>
      <c r="AJ50" s="979"/>
      <c r="AK50" s="845"/>
      <c r="AL50" s="321"/>
      <c r="AM50" s="995"/>
      <c r="AP50" s="63" t="str">
        <f t="shared" si="1"/>
        <v/>
      </c>
    </row>
    <row r="51" spans="1:42" ht="11.25" customHeight="1">
      <c r="A51" s="319" t="s">
        <v>312</v>
      </c>
      <c r="B51" s="319" t="s">
        <v>313</v>
      </c>
      <c r="C51" s="319" t="s">
        <v>314</v>
      </c>
      <c r="D51" s="319" t="s">
        <v>315</v>
      </c>
      <c r="E51" s="972"/>
      <c r="F51" s="972"/>
      <c r="G51" s="972"/>
      <c r="H51" s="972"/>
      <c r="I51" s="974"/>
      <c r="J51" s="973"/>
      <c r="P51" s="833"/>
      <c r="Q51" s="833"/>
      <c r="R51" s="275"/>
      <c r="S51" s="286"/>
      <c r="T51" s="289" t="s">
        <v>535</v>
      </c>
      <c r="U51" s="93"/>
      <c r="V51" s="93"/>
      <c r="W51" s="93"/>
      <c r="X51" s="93"/>
      <c r="Y51" s="93"/>
      <c r="Z51" s="93"/>
      <c r="AA51" s="93"/>
      <c r="AB51" s="93"/>
      <c r="AC51" s="93"/>
      <c r="AD51" s="93"/>
      <c r="AE51" s="93"/>
      <c r="AF51" s="93"/>
      <c r="AG51" s="93"/>
      <c r="AH51" s="93"/>
      <c r="AI51" s="93"/>
      <c r="AJ51" s="93"/>
      <c r="AK51" s="93"/>
      <c r="AL51" s="288"/>
      <c r="AM51" s="996"/>
      <c r="AP51" s="63" t="str">
        <f t="shared" si="1"/>
        <v>Добавить вид теплоносителя (параметры теплоносителя)</v>
      </c>
    </row>
    <row r="52" spans="1:42" ht="11.25" customHeight="1">
      <c r="A52" s="319" t="s">
        <v>312</v>
      </c>
      <c r="B52" s="319" t="s">
        <v>313</v>
      </c>
      <c r="C52" s="319" t="s">
        <v>314</v>
      </c>
      <c r="D52" s="319" t="s">
        <v>315</v>
      </c>
      <c r="E52" s="972"/>
      <c r="F52" s="972"/>
      <c r="G52" s="972"/>
      <c r="H52" s="972"/>
      <c r="I52" s="973"/>
      <c r="P52" s="833"/>
      <c r="R52" s="275"/>
      <c r="S52" s="286"/>
      <c r="T52" s="292" t="s">
        <v>536</v>
      </c>
      <c r="U52" s="93"/>
      <c r="V52" s="93"/>
      <c r="W52" s="93"/>
      <c r="X52" s="93"/>
      <c r="Y52" s="93"/>
      <c r="Z52" s="93"/>
      <c r="AA52" s="93"/>
      <c r="AB52" s="93"/>
      <c r="AC52" s="290"/>
      <c r="AD52" s="93"/>
      <c r="AE52" s="93"/>
      <c r="AF52" s="93"/>
      <c r="AG52" s="93"/>
      <c r="AH52" s="93"/>
      <c r="AI52" s="93"/>
      <c r="AJ52" s="93"/>
      <c r="AK52" s="290"/>
      <c r="AL52" s="93"/>
      <c r="AM52" s="291"/>
      <c r="AP52" s="63" t="str">
        <f t="shared" si="1"/>
        <v>Добавить группу потребителей</v>
      </c>
    </row>
    <row r="53" spans="1:42" ht="14.25" hidden="1" customHeight="1">
      <c r="A53" s="319" t="s">
        <v>312</v>
      </c>
      <c r="B53" s="319" t="s">
        <v>313</v>
      </c>
      <c r="C53" s="319" t="s">
        <v>314</v>
      </c>
      <c r="D53" s="319" t="s">
        <v>315</v>
      </c>
      <c r="E53" s="972"/>
      <c r="F53" s="972"/>
      <c r="G53" s="972"/>
      <c r="H53" s="971"/>
      <c r="R53" s="263"/>
      <c r="S53" s="330"/>
      <c r="T53" s="331"/>
      <c r="U53" s="332"/>
      <c r="V53" s="332"/>
      <c r="W53" s="332"/>
      <c r="X53" s="332"/>
      <c r="Y53" s="332"/>
      <c r="Z53" s="332"/>
      <c r="AA53" s="332"/>
      <c r="AB53" s="332"/>
      <c r="AC53" s="332"/>
      <c r="AD53" s="332"/>
      <c r="AE53" s="332"/>
      <c r="AF53" s="332"/>
      <c r="AG53" s="332"/>
      <c r="AH53" s="332"/>
      <c r="AI53" s="332"/>
      <c r="AJ53" s="332"/>
      <c r="AK53" s="332"/>
      <c r="AL53" s="332"/>
      <c r="AM53" s="333"/>
      <c r="AP53" s="63" t="str">
        <f t="shared" si="1"/>
        <v/>
      </c>
    </row>
    <row r="54" spans="1:42" ht="14.25" hidden="1" customHeight="1">
      <c r="A54" s="51" t="s">
        <v>312</v>
      </c>
      <c r="B54" s="51" t="s">
        <v>313</v>
      </c>
      <c r="C54" s="51" t="s">
        <v>314</v>
      </c>
      <c r="E54" s="972"/>
      <c r="F54" s="972"/>
      <c r="G54" s="971"/>
      <c r="T54" s="297" t="s">
        <v>538</v>
      </c>
      <c r="AP54" s="63" t="str">
        <f t="shared" si="1"/>
        <v>Добавить источник для дифференциации</v>
      </c>
    </row>
    <row r="55" spans="1:42" ht="14.25" hidden="1" customHeight="1">
      <c r="A55" s="51" t="s">
        <v>312</v>
      </c>
      <c r="B55" s="51" t="s">
        <v>313</v>
      </c>
      <c r="E55" s="972"/>
      <c r="F55" s="971"/>
      <c r="T55" s="297" t="s">
        <v>539</v>
      </c>
      <c r="AP55" s="63" t="str">
        <f t="shared" si="1"/>
        <v>Добавить централизованную систему для дифференциации</v>
      </c>
    </row>
    <row r="56" spans="1:42" ht="14.25" hidden="1" customHeight="1">
      <c r="A56" s="51" t="s">
        <v>312</v>
      </c>
      <c r="E56" s="971"/>
      <c r="T56" s="297" t="s">
        <v>540</v>
      </c>
      <c r="AP56" s="63" t="str">
        <f t="shared" si="1"/>
        <v>Добавить территорию для дифференциации</v>
      </c>
    </row>
    <row r="57" spans="1:42" ht="5.25" customHeight="1">
      <c r="T57" s="297" t="s">
        <v>572</v>
      </c>
      <c r="AP57" s="63" t="str">
        <f t="shared" si="1"/>
        <v>Добавить наименование тарифа</v>
      </c>
    </row>
    <row r="58" spans="1:42" ht="11.25" customHeight="1"/>
    <row r="59" spans="1:42" ht="14.25" customHeight="1">
      <c r="T59" s="833"/>
      <c r="U59" s="833"/>
      <c r="V59" s="833"/>
      <c r="W59" s="833"/>
      <c r="X59" s="833"/>
      <c r="Y59" s="833"/>
      <c r="Z59" s="833"/>
      <c r="AA59" s="833"/>
      <c r="AB59" s="833"/>
      <c r="AC59" s="833"/>
      <c r="AD59" s="833"/>
      <c r="AE59" s="833"/>
      <c r="AF59" s="833"/>
      <c r="AG59" s="833"/>
      <c r="AH59" s="833"/>
      <c r="AI59" s="833"/>
      <c r="AJ59" s="833"/>
      <c r="AK59" s="833"/>
      <c r="AL59" s="833"/>
      <c r="AM59" s="833"/>
    </row>
    <row r="60" spans="1:42" ht="14.25" customHeight="1">
      <c r="T60" s="833"/>
      <c r="U60" s="833"/>
      <c r="V60" s="833"/>
      <c r="W60" s="833"/>
      <c r="X60" s="833"/>
      <c r="Y60" s="833"/>
      <c r="Z60" s="833"/>
      <c r="AA60" s="833"/>
      <c r="AB60" s="833"/>
      <c r="AC60" s="833"/>
      <c r="AD60" s="833"/>
      <c r="AE60" s="833"/>
      <c r="AF60" s="833"/>
      <c r="AG60" s="833"/>
      <c r="AH60" s="833"/>
      <c r="AI60" s="833"/>
      <c r="AJ60" s="833"/>
      <c r="AK60" s="833"/>
      <c r="AL60" s="833"/>
      <c r="AM60" s="833"/>
    </row>
    <row r="61" spans="1:42" ht="14.25" customHeight="1">
      <c r="T61" s="833"/>
      <c r="U61" s="833"/>
      <c r="V61" s="833"/>
      <c r="W61" s="833"/>
      <c r="X61" s="833"/>
      <c r="Y61" s="833"/>
      <c r="Z61" s="833"/>
      <c r="AA61" s="833"/>
      <c r="AB61" s="833"/>
      <c r="AC61" s="833"/>
      <c r="AD61" s="833"/>
      <c r="AE61" s="833"/>
      <c r="AF61" s="833"/>
      <c r="AG61" s="833"/>
      <c r="AH61" s="833"/>
      <c r="AI61" s="833"/>
      <c r="AJ61" s="833"/>
      <c r="AK61" s="833"/>
      <c r="AL61" s="833"/>
      <c r="AM61" s="833"/>
    </row>
    <row r="63" spans="1:42" ht="14.25" customHeight="1">
      <c r="T63" s="833"/>
      <c r="U63" s="833"/>
      <c r="V63" s="833"/>
      <c r="W63" s="833"/>
      <c r="X63" s="833"/>
      <c r="Y63" s="833"/>
      <c r="Z63" s="833"/>
      <c r="AA63" s="833"/>
      <c r="AB63" s="833"/>
      <c r="AC63" s="833"/>
      <c r="AD63" s="833"/>
      <c r="AE63" s="833"/>
      <c r="AF63" s="833"/>
      <c r="AG63" s="833"/>
      <c r="AH63" s="833"/>
      <c r="AI63" s="833"/>
      <c r="AJ63" s="833"/>
      <c r="AK63" s="833"/>
      <c r="AL63" s="833"/>
      <c r="AM63" s="833"/>
    </row>
    <row r="64" spans="1:42" ht="14.25" customHeight="1">
      <c r="T64" s="833"/>
      <c r="U64" s="833"/>
      <c r="V64" s="833"/>
      <c r="W64" s="833"/>
      <c r="X64" s="833"/>
      <c r="Y64" s="833"/>
      <c r="Z64" s="833"/>
      <c r="AA64" s="833"/>
      <c r="AB64" s="833"/>
      <c r="AC64" s="833"/>
      <c r="AD64" s="833"/>
      <c r="AE64" s="833"/>
      <c r="AF64" s="833"/>
      <c r="AG64" s="833"/>
      <c r="AH64" s="833"/>
      <c r="AI64" s="833"/>
      <c r="AJ64" s="833"/>
      <c r="AK64" s="833"/>
      <c r="AL64" s="833"/>
      <c r="AM64" s="833"/>
    </row>
    <row r="65" spans="20:39" ht="14.25" customHeight="1">
      <c r="T65" s="833"/>
      <c r="U65" s="833"/>
      <c r="V65" s="833"/>
      <c r="W65" s="833"/>
      <c r="X65" s="833"/>
      <c r="Y65" s="833"/>
      <c r="Z65" s="833"/>
      <c r="AA65" s="833"/>
      <c r="AB65" s="833"/>
      <c r="AC65" s="833"/>
      <c r="AD65" s="833"/>
      <c r="AE65" s="833"/>
      <c r="AF65" s="833"/>
      <c r="AG65" s="833"/>
      <c r="AH65" s="833"/>
      <c r="AI65" s="833"/>
      <c r="AJ65" s="833"/>
      <c r="AK65" s="833"/>
      <c r="AL65" s="833"/>
      <c r="AM65" s="83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T71"/>
  <sheetViews>
    <sheetView showGridLines="0" topLeftCell="R29"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2" width="11.42578125" hidden="1" customWidth="1"/>
    <col min="13" max="13" width="19.140625" hidden="1" customWidth="1"/>
    <col min="14" max="15" width="12.28515625" hidden="1" customWidth="1"/>
    <col min="16" max="16" width="23.42578125" hidden="1" customWidth="1"/>
    <col min="17" max="17" width="3.7109375" hidden="1" customWidth="1"/>
    <col min="18" max="20" width="3.7109375" customWidth="1"/>
    <col min="21" max="21" width="12.7109375" customWidth="1"/>
    <col min="22" max="22" width="32"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03125" hidden="1" customWidth="1"/>
    <col min="33" max="37" width="21.7109375" customWidth="1"/>
    <col min="38" max="38" width="11.7109375" customWidth="1"/>
    <col min="39" max="39" width="3.7109375" customWidth="1"/>
    <col min="40" max="40" width="11.7109375" customWidth="1"/>
    <col min="41" max="41" width="8.5703125" customWidth="1"/>
    <col min="42" max="42" width="4.7109375" customWidth="1"/>
    <col min="43" max="43" width="115.7109375" customWidth="1"/>
    <col min="46" max="46" width="11.140625" customWidth="1"/>
  </cols>
  <sheetData>
    <row r="1" spans="5:46" ht="14.25" hidden="1" customHeight="1"/>
    <row r="2" spans="5:46" ht="21" hidden="1" customHeight="1">
      <c r="E2" s="997">
        <v>1</v>
      </c>
      <c r="T2" s="263"/>
      <c r="U2" s="264" t="e">
        <f>INDEX(PT_DIFFERENTIATION_NUM_NTAR,MATCH(A2,PT_DIFFERENTIATION_NTAR_ID,0))</f>
        <v>#N/A</v>
      </c>
      <c r="V2" s="265" t="s">
        <v>255</v>
      </c>
      <c r="W2" s="266"/>
      <c r="X2" s="966"/>
      <c r="Y2" s="967"/>
      <c r="Z2" s="967"/>
      <c r="AA2" s="967"/>
      <c r="AB2" s="967"/>
      <c r="AC2" s="967"/>
      <c r="AD2" s="967"/>
      <c r="AE2" s="967"/>
      <c r="AF2" s="968"/>
      <c r="AG2" s="966" t="e">
        <f>INDEX(PT_DIFFERENTIATION_NTAR,MATCH(A2,PT_DIFFERENTIATION_NTAR_ID,0))</f>
        <v>#N/A</v>
      </c>
      <c r="AH2" s="967"/>
      <c r="AI2" s="967"/>
      <c r="AJ2" s="967"/>
      <c r="AK2" s="967"/>
      <c r="AL2" s="967"/>
      <c r="AM2" s="967"/>
      <c r="AN2" s="967"/>
      <c r="AO2" s="967"/>
      <c r="AP2" s="968"/>
      <c r="AQ2" s="268" t="s">
        <v>520</v>
      </c>
      <c r="AT2" s="63" t="str">
        <f t="shared" ref="AT2:AT8" si="0">IF(V2="","",V2)</f>
        <v>Наименование тарифа</v>
      </c>
    </row>
    <row r="3" spans="5:46" ht="21" hidden="1" customHeight="1">
      <c r="E3" s="998"/>
      <c r="F3" s="997">
        <v>1</v>
      </c>
      <c r="R3" s="269"/>
      <c r="T3" s="270"/>
      <c r="U3" s="264" t="e">
        <f>INDEX(PT_DIFFERENTIATION_NUM_TER,MATCH(B3,PT_DIFFERENTIATION_TER_ID,0))</f>
        <v>#N/A</v>
      </c>
      <c r="V3" s="271" t="s">
        <v>521</v>
      </c>
      <c r="W3" s="266"/>
      <c r="X3" s="966"/>
      <c r="Y3" s="967"/>
      <c r="Z3" s="967"/>
      <c r="AA3" s="967"/>
      <c r="AB3" s="967"/>
      <c r="AC3" s="967"/>
      <c r="AD3" s="967"/>
      <c r="AE3" s="967"/>
      <c r="AF3" s="968"/>
      <c r="AG3" s="966" t="e">
        <f>INDEX(PT_DIFFERENTIATION_TER,MATCH(B3,PT_DIFFERENTIATION_TER_ID,0))</f>
        <v>#N/A</v>
      </c>
      <c r="AH3" s="967"/>
      <c r="AI3" s="967"/>
      <c r="AJ3" s="967"/>
      <c r="AK3" s="967"/>
      <c r="AL3" s="967"/>
      <c r="AM3" s="967"/>
      <c r="AN3" s="967"/>
      <c r="AO3" s="967"/>
      <c r="AP3" s="968"/>
      <c r="AQ3" s="268" t="s">
        <v>522</v>
      </c>
      <c r="AT3" s="63" t="str">
        <f t="shared" si="0"/>
        <v>Территория действия тарифа</v>
      </c>
    </row>
    <row r="4" spans="5:46" ht="22.5" hidden="1" customHeight="1">
      <c r="E4" s="998"/>
      <c r="F4" s="998"/>
      <c r="G4" s="997">
        <v>1</v>
      </c>
      <c r="R4" s="269"/>
      <c r="T4" s="270"/>
      <c r="U4" s="264" t="e">
        <f>INDEX(PT_DIFFERENTIATION_NUM_CS,MATCH(C4,PT_DIFFERENTIATION_CS_ID,0))</f>
        <v>#N/A</v>
      </c>
      <c r="V4" s="272" t="s">
        <v>523</v>
      </c>
      <c r="W4" s="266"/>
      <c r="X4" s="966"/>
      <c r="Y4" s="967"/>
      <c r="Z4" s="967"/>
      <c r="AA4" s="967"/>
      <c r="AB4" s="967"/>
      <c r="AC4" s="967"/>
      <c r="AD4" s="967"/>
      <c r="AE4" s="967"/>
      <c r="AF4" s="968"/>
      <c r="AG4" s="966" t="e">
        <f>INDEX(PT_DIFFERENTIATION_CS,MATCH(C4,PT_DIFFERENTIATION_CS_ID,0))</f>
        <v>#N/A</v>
      </c>
      <c r="AH4" s="967"/>
      <c r="AI4" s="967"/>
      <c r="AJ4" s="967"/>
      <c r="AK4" s="967"/>
      <c r="AL4" s="967"/>
      <c r="AM4" s="967"/>
      <c r="AN4" s="967"/>
      <c r="AO4" s="967"/>
      <c r="AP4" s="968"/>
      <c r="AQ4" s="268" t="s">
        <v>524</v>
      </c>
      <c r="AT4" s="63" t="str">
        <f t="shared" si="0"/>
        <v xml:space="preserve">Наименование системы теплоснабжения </v>
      </c>
    </row>
    <row r="5" spans="5:46" ht="21" hidden="1" customHeight="1">
      <c r="E5" s="998"/>
      <c r="F5" s="998"/>
      <c r="G5" s="998"/>
      <c r="H5" s="997">
        <v>1</v>
      </c>
      <c r="R5" s="269"/>
      <c r="T5" s="270"/>
      <c r="U5" s="264" t="e">
        <f>INDEX(PT_DIFFERENTIATION_NUM_IST_TE,MATCH(D5,PT_DIFFERENTIATION_IST_TE_ID,0))</f>
        <v>#N/A</v>
      </c>
      <c r="V5" s="273" t="s">
        <v>525</v>
      </c>
      <c r="W5" s="266"/>
      <c r="X5" s="966"/>
      <c r="Y5" s="967"/>
      <c r="Z5" s="967"/>
      <c r="AA5" s="967"/>
      <c r="AB5" s="967"/>
      <c r="AC5" s="967"/>
      <c r="AD5" s="967"/>
      <c r="AE5" s="967"/>
      <c r="AF5" s="968"/>
      <c r="AG5" s="966" t="e">
        <f>INDEX(PT_DIFFERENTIATION_IST_TE,MATCH(D5,PT_DIFFERENTIATION_IST_TE_ID,0))</f>
        <v>#N/A</v>
      </c>
      <c r="AH5" s="967"/>
      <c r="AI5" s="967"/>
      <c r="AJ5" s="967"/>
      <c r="AK5" s="967"/>
      <c r="AL5" s="967"/>
      <c r="AM5" s="967"/>
      <c r="AN5" s="967"/>
      <c r="AO5" s="967"/>
      <c r="AP5" s="968"/>
      <c r="AQ5" s="268" t="s">
        <v>526</v>
      </c>
      <c r="AT5" s="63" t="str">
        <f t="shared" si="0"/>
        <v xml:space="preserve">Источник тепловой энергии  </v>
      </c>
    </row>
    <row r="6" spans="5:46" ht="14.25" hidden="1" customHeight="1">
      <c r="E6" s="998"/>
      <c r="F6" s="998"/>
      <c r="G6" s="998"/>
      <c r="H6" s="998"/>
      <c r="I6" s="858" t="e">
        <f>U5&amp;".1"</f>
        <v>#N/A</v>
      </c>
      <c r="M6" s="322" t="s">
        <v>527</v>
      </c>
      <c r="Q6" s="975">
        <v>1</v>
      </c>
      <c r="T6" s="275"/>
      <c r="U6" s="165"/>
      <c r="V6" s="326"/>
      <c r="W6" s="327"/>
      <c r="X6" s="1002"/>
      <c r="Y6" s="1003"/>
      <c r="Z6" s="1003"/>
      <c r="AA6" s="1003"/>
      <c r="AB6" s="1003"/>
      <c r="AC6" s="1003"/>
      <c r="AD6" s="1003"/>
      <c r="AE6" s="1003"/>
      <c r="AF6" s="1004"/>
      <c r="AG6" s="1002"/>
      <c r="AH6" s="1003"/>
      <c r="AI6" s="1003"/>
      <c r="AJ6" s="1003"/>
      <c r="AK6" s="1003"/>
      <c r="AL6" s="1003"/>
      <c r="AM6" s="1003"/>
      <c r="AN6" s="1003"/>
      <c r="AO6" s="1003"/>
      <c r="AP6" s="1004"/>
      <c r="AQ6" s="329"/>
      <c r="AT6" s="63" t="str">
        <f t="shared" si="0"/>
        <v/>
      </c>
    </row>
    <row r="7" spans="5:46" ht="21" hidden="1" customHeight="1">
      <c r="E7" s="998"/>
      <c r="F7" s="998"/>
      <c r="G7" s="998"/>
      <c r="H7" s="998"/>
      <c r="I7" s="835"/>
      <c r="J7" s="858" t="e">
        <f>I6&amp;".1"</f>
        <v>#N/A</v>
      </c>
      <c r="M7" s="322" t="s">
        <v>530</v>
      </c>
      <c r="Q7" s="833"/>
      <c r="R7" s="975">
        <v>1</v>
      </c>
      <c r="T7" s="277"/>
      <c r="U7" s="264" t="e">
        <f>$J7</f>
        <v>#N/A</v>
      </c>
      <c r="V7" s="278" t="s">
        <v>531</v>
      </c>
      <c r="W7" s="266"/>
      <c r="X7" s="960"/>
      <c r="Y7" s="961"/>
      <c r="Z7" s="961"/>
      <c r="AA7" s="961"/>
      <c r="AB7" s="961"/>
      <c r="AC7" s="956"/>
      <c r="AD7" s="956"/>
      <c r="AE7" s="956"/>
      <c r="AF7" s="1015"/>
      <c r="AG7" s="960"/>
      <c r="AH7" s="961"/>
      <c r="AI7" s="961"/>
      <c r="AJ7" s="961"/>
      <c r="AK7" s="961"/>
      <c r="AL7" s="961"/>
      <c r="AM7" s="961"/>
      <c r="AN7" s="961"/>
      <c r="AO7" s="961"/>
      <c r="AP7" s="962"/>
      <c r="AQ7" s="268" t="s">
        <v>532</v>
      </c>
      <c r="AT7" s="63" t="str">
        <f t="shared" si="0"/>
        <v>Группа потребителей</v>
      </c>
    </row>
    <row r="8" spans="5:46" ht="21" hidden="1" customHeight="1">
      <c r="E8" s="998"/>
      <c r="F8" s="998"/>
      <c r="G8" s="998"/>
      <c r="H8" s="998"/>
      <c r="I8" s="835"/>
      <c r="J8" s="835"/>
      <c r="K8" s="858" t="e">
        <f>J7&amp;".1"</f>
        <v>#N/A</v>
      </c>
      <c r="M8" s="322" t="s">
        <v>533</v>
      </c>
      <c r="Q8" s="833"/>
      <c r="R8" s="833"/>
      <c r="S8" s="975">
        <v>1</v>
      </c>
      <c r="T8" s="277"/>
      <c r="U8" s="264" t="e">
        <f>$K8</f>
        <v>#N/A</v>
      </c>
      <c r="V8" s="279"/>
      <c r="W8" s="266"/>
      <c r="X8" s="280"/>
      <c r="Y8" s="280"/>
      <c r="Z8" s="280"/>
      <c r="AA8" s="280"/>
      <c r="AB8" s="347"/>
      <c r="AC8" s="976"/>
      <c r="AD8" s="845" t="s">
        <v>46</v>
      </c>
      <c r="AE8" s="976"/>
      <c r="AF8" s="845" t="s">
        <v>46</v>
      </c>
      <c r="AG8" s="348"/>
      <c r="AH8" s="280"/>
      <c r="AI8" s="280"/>
      <c r="AJ8" s="280"/>
      <c r="AK8" s="282"/>
      <c r="AL8" s="976"/>
      <c r="AM8" s="845" t="s">
        <v>46</v>
      </c>
      <c r="AN8" s="976"/>
      <c r="AO8" s="845" t="s">
        <v>46</v>
      </c>
      <c r="AP8" s="281"/>
      <c r="AQ8" s="349" t="s">
        <v>576</v>
      </c>
      <c r="AR8" s="242" t="e">
        <f ca="1">STRCHECKDATE(X10:AP10)</f>
        <v>#NAME?</v>
      </c>
      <c r="AT8" s="63" t="str">
        <f t="shared" si="0"/>
        <v/>
      </c>
    </row>
    <row r="9" spans="5:46" ht="21" hidden="1" customHeight="1">
      <c r="E9" s="998"/>
      <c r="F9" s="998"/>
      <c r="G9" s="998"/>
      <c r="H9" s="998"/>
      <c r="I9" s="835"/>
      <c r="J9" s="835"/>
      <c r="K9" s="835"/>
      <c r="L9" s="858" t="e">
        <f>K8&amp;".1"</f>
        <v>#N/A</v>
      </c>
      <c r="Q9" s="833"/>
      <c r="R9" s="833"/>
      <c r="S9" s="833"/>
      <c r="T9" s="277"/>
      <c r="U9" s="264" t="e">
        <f>$L9</f>
        <v>#N/A</v>
      </c>
      <c r="V9" s="350"/>
      <c r="W9" s="266"/>
      <c r="X9" s="281"/>
      <c r="Y9" s="280"/>
      <c r="Z9" s="280"/>
      <c r="AA9" s="280"/>
      <c r="AB9" s="347"/>
      <c r="AC9" s="977"/>
      <c r="AD9" s="845"/>
      <c r="AE9" s="977"/>
      <c r="AF9" s="845"/>
      <c r="AG9" s="348"/>
      <c r="AH9" s="280"/>
      <c r="AI9" s="280"/>
      <c r="AJ9" s="280"/>
      <c r="AK9" s="282"/>
      <c r="AL9" s="977"/>
      <c r="AM9" s="845"/>
      <c r="AN9" s="977"/>
      <c r="AO9" s="845"/>
      <c r="AP9" s="281"/>
      <c r="AQ9" s="994" t="s">
        <v>577</v>
      </c>
    </row>
    <row r="10" spans="5:46" ht="14.25" hidden="1" customHeight="1">
      <c r="E10" s="998"/>
      <c r="F10" s="998"/>
      <c r="G10" s="998"/>
      <c r="H10" s="998"/>
      <c r="I10" s="835"/>
      <c r="J10" s="835"/>
      <c r="K10" s="835"/>
      <c r="L10" s="858"/>
      <c r="Q10" s="833"/>
      <c r="R10" s="833"/>
      <c r="S10" s="833"/>
      <c r="T10" s="277"/>
      <c r="U10" s="247"/>
      <c r="V10" s="266"/>
      <c r="W10" s="266"/>
      <c r="X10" s="281"/>
      <c r="Y10" s="281"/>
      <c r="Z10" s="281"/>
      <c r="AA10" s="281"/>
      <c r="AB10" s="351" t="str">
        <f>AC8&amp;"-"&amp;AE8</f>
        <v>-</v>
      </c>
      <c r="AC10" s="977"/>
      <c r="AD10" s="845"/>
      <c r="AE10" s="977"/>
      <c r="AF10" s="845"/>
      <c r="AG10" s="352"/>
      <c r="AH10" s="281"/>
      <c r="AI10" s="281"/>
      <c r="AJ10" s="281"/>
      <c r="AK10" s="284" t="str">
        <f>AL8&amp;"-"&amp;AN8</f>
        <v>-</v>
      </c>
      <c r="AL10" s="977"/>
      <c r="AM10" s="845"/>
      <c r="AN10" s="977"/>
      <c r="AO10" s="845"/>
      <c r="AP10" s="281"/>
      <c r="AQ10" s="995"/>
      <c r="AT10" s="63" t="str">
        <f>IF(V10="","",V10)</f>
        <v/>
      </c>
    </row>
    <row r="11" spans="5:46" ht="11.25" hidden="1" customHeight="1">
      <c r="E11" s="998"/>
      <c r="F11" s="998"/>
      <c r="G11" s="998"/>
      <c r="H11" s="998"/>
      <c r="I11" s="835"/>
      <c r="J11" s="835"/>
      <c r="K11" s="858"/>
      <c r="Q11" s="833"/>
      <c r="R11" s="833"/>
      <c r="S11" s="833"/>
      <c r="T11" s="277"/>
      <c r="U11" s="286"/>
      <c r="V11" s="287" t="s">
        <v>578</v>
      </c>
      <c r="W11" s="353"/>
      <c r="X11" s="354"/>
      <c r="Y11" s="354"/>
      <c r="Z11" s="354"/>
      <c r="AA11" s="354"/>
      <c r="AB11" s="355"/>
      <c r="AC11" s="977"/>
      <c r="AD11" s="845"/>
      <c r="AE11" s="977"/>
      <c r="AF11" s="845"/>
      <c r="AG11" s="354"/>
      <c r="AH11" s="354"/>
      <c r="AI11" s="354"/>
      <c r="AJ11" s="354"/>
      <c r="AK11" s="355"/>
      <c r="AL11" s="977"/>
      <c r="AM11" s="845"/>
      <c r="AN11" s="977"/>
      <c r="AO11" s="845"/>
      <c r="AP11" s="356"/>
      <c r="AQ11" s="995"/>
    </row>
    <row r="12" spans="5:46" ht="15" hidden="1" customHeight="1">
      <c r="E12" s="998"/>
      <c r="F12" s="998"/>
      <c r="G12" s="998"/>
      <c r="H12" s="998"/>
      <c r="I12" s="835"/>
      <c r="J12" s="858"/>
      <c r="Q12" s="833"/>
      <c r="R12" s="833"/>
      <c r="T12" s="275"/>
      <c r="U12" s="286"/>
      <c r="V12" s="289" t="s">
        <v>535</v>
      </c>
      <c r="W12" s="93"/>
      <c r="X12" s="93"/>
      <c r="Y12" s="93"/>
      <c r="Z12" s="93"/>
      <c r="AA12" s="93"/>
      <c r="AB12" s="93"/>
      <c r="AC12" s="357"/>
      <c r="AD12" s="357"/>
      <c r="AE12" s="357"/>
      <c r="AF12" s="357"/>
      <c r="AG12" s="93"/>
      <c r="AH12" s="93"/>
      <c r="AI12" s="93"/>
      <c r="AJ12" s="93"/>
      <c r="AK12" s="93"/>
      <c r="AL12" s="93"/>
      <c r="AM12" s="93"/>
      <c r="AN12" s="93"/>
      <c r="AO12" s="93"/>
      <c r="AP12" s="288"/>
      <c r="AQ12" s="996"/>
      <c r="AT12" s="63" t="str">
        <f t="shared" ref="AT12:AT17" si="1">IF(V12="","",V12)</f>
        <v>Добавить вид теплоносителя (параметры теплоносителя)</v>
      </c>
    </row>
    <row r="13" spans="5:46" ht="11.25" hidden="1" customHeight="1">
      <c r="E13" s="998"/>
      <c r="F13" s="998"/>
      <c r="G13" s="998"/>
      <c r="H13" s="998"/>
      <c r="I13" s="858"/>
      <c r="Q13" s="833"/>
      <c r="T13" s="275"/>
      <c r="U13" s="286"/>
      <c r="V13" s="292" t="s">
        <v>536</v>
      </c>
      <c r="W13" s="93"/>
      <c r="X13" s="93"/>
      <c r="Y13" s="93"/>
      <c r="Z13" s="93"/>
      <c r="AA13" s="93"/>
      <c r="AB13" s="93"/>
      <c r="AC13" s="93"/>
      <c r="AD13" s="93"/>
      <c r="AE13" s="93"/>
      <c r="AF13" s="290"/>
      <c r="AG13" s="93"/>
      <c r="AH13" s="93"/>
      <c r="AI13" s="93"/>
      <c r="AJ13" s="93"/>
      <c r="AK13" s="93"/>
      <c r="AL13" s="93"/>
      <c r="AM13" s="93"/>
      <c r="AN13" s="93"/>
      <c r="AO13" s="290"/>
      <c r="AP13" s="93"/>
      <c r="AQ13" s="291"/>
      <c r="AT13" s="63" t="str">
        <f t="shared" si="1"/>
        <v>Добавить группу потребителей</v>
      </c>
    </row>
    <row r="14" spans="5:46" ht="14.25" hidden="1" customHeight="1">
      <c r="E14" s="998"/>
      <c r="F14" s="998"/>
      <c r="G14" s="998"/>
      <c r="H14" s="997"/>
      <c r="S14" s="263"/>
      <c r="U14" s="330"/>
      <c r="V14" s="331"/>
      <c r="W14" s="332"/>
      <c r="X14" s="332"/>
      <c r="Y14" s="332"/>
      <c r="Z14" s="332"/>
      <c r="AA14" s="332"/>
      <c r="AB14" s="332"/>
      <c r="AC14" s="332"/>
      <c r="AD14" s="332"/>
      <c r="AE14" s="332"/>
      <c r="AF14" s="332"/>
      <c r="AG14" s="332"/>
      <c r="AH14" s="332"/>
      <c r="AI14" s="332"/>
      <c r="AJ14" s="332"/>
      <c r="AK14" s="332"/>
      <c r="AL14" s="332"/>
      <c r="AM14" s="332"/>
      <c r="AN14" s="332"/>
      <c r="AO14" s="332"/>
      <c r="AP14" s="332"/>
      <c r="AQ14" s="333"/>
      <c r="AT14" s="63" t="str">
        <f t="shared" si="1"/>
        <v/>
      </c>
    </row>
    <row r="15" spans="5:46" ht="14.25" hidden="1" customHeight="1">
      <c r="E15" s="998"/>
      <c r="F15" s="998"/>
      <c r="G15" s="997"/>
      <c r="U15" s="293"/>
      <c r="V15" s="294" t="s">
        <v>538</v>
      </c>
      <c r="W15" s="295"/>
      <c r="X15" s="295"/>
      <c r="Y15" s="295"/>
      <c r="Z15" s="295"/>
      <c r="AA15" s="295"/>
      <c r="AB15" s="295"/>
      <c r="AC15" s="295"/>
      <c r="AD15" s="295"/>
      <c r="AE15" s="295"/>
      <c r="AF15" s="295"/>
      <c r="AG15" s="295"/>
      <c r="AH15" s="295"/>
      <c r="AI15" s="295"/>
      <c r="AJ15" s="295"/>
      <c r="AK15" s="295"/>
      <c r="AL15" s="295"/>
      <c r="AM15" s="295"/>
      <c r="AN15" s="295"/>
      <c r="AO15" s="295"/>
      <c r="AP15" s="295"/>
      <c r="AQ15" s="295"/>
      <c r="AT15" s="63" t="str">
        <f t="shared" si="1"/>
        <v>Добавить источник для дифференциации</v>
      </c>
    </row>
    <row r="16" spans="5:46" ht="14.25" hidden="1" customHeight="1">
      <c r="E16" s="998"/>
      <c r="F16" s="997"/>
      <c r="V16" s="296" t="s">
        <v>539</v>
      </c>
      <c r="AT16" s="63" t="str">
        <f t="shared" si="1"/>
        <v>Добавить централизованную систему для дифференциации</v>
      </c>
    </row>
    <row r="17" spans="5:46" ht="14.25" hidden="1" customHeight="1">
      <c r="E17" s="997"/>
      <c r="V17" s="297" t="s">
        <v>540</v>
      </c>
      <c r="AT17" s="63" t="str">
        <f t="shared" si="1"/>
        <v>Добавить территорию для дифференциации</v>
      </c>
    </row>
    <row r="18" spans="5:46" ht="14.25" hidden="1" customHeight="1"/>
    <row r="19" spans="5:46" ht="14.25" hidden="1" customHeight="1">
      <c r="AG19" s="298"/>
      <c r="AH19" s="298"/>
      <c r="AI19" s="298"/>
      <c r="AJ19" s="298"/>
      <c r="AK19" s="299"/>
      <c r="AL19" s="970"/>
      <c r="AM19" s="969" t="s">
        <v>46</v>
      </c>
      <c r="AN19" s="970"/>
      <c r="AO19" s="969" t="s">
        <v>46</v>
      </c>
    </row>
    <row r="20" spans="5:46" ht="14.25" hidden="1" customHeight="1">
      <c r="AG20" s="298"/>
      <c r="AH20" s="298"/>
      <c r="AI20" s="298"/>
      <c r="AJ20" s="298"/>
      <c r="AK20" s="299"/>
      <c r="AL20" s="970"/>
      <c r="AM20" s="969"/>
      <c r="AN20" s="970"/>
      <c r="AO20" s="969"/>
    </row>
    <row r="21" spans="5:46" ht="14.25" hidden="1" customHeight="1">
      <c r="AG21" s="298"/>
      <c r="AH21" s="298"/>
      <c r="AI21" s="298"/>
      <c r="AJ21" s="298"/>
      <c r="AK21" s="299"/>
      <c r="AL21" s="970"/>
      <c r="AM21" s="969"/>
      <c r="AN21" s="970"/>
      <c r="AO21" s="969"/>
    </row>
    <row r="22" spans="5:46" ht="14.25" hidden="1" customHeight="1">
      <c r="AG22" s="298"/>
      <c r="AH22" s="298"/>
      <c r="AI22" s="298"/>
      <c r="AJ22" s="298"/>
      <c r="AK22" s="284" t="str">
        <f>AL19&amp;"-"&amp;AN19</f>
        <v>-</v>
      </c>
      <c r="AL22" s="969"/>
      <c r="AM22" s="969"/>
      <c r="AN22" s="969"/>
      <c r="AO22" s="969"/>
    </row>
    <row r="23" spans="5:46" ht="14.25" hidden="1" customHeight="1"/>
    <row r="24" spans="5:46" ht="22.5" hidden="1" customHeight="1">
      <c r="P24" s="323" t="s">
        <v>541</v>
      </c>
      <c r="AC24" s="300"/>
      <c r="AE24" s="300"/>
      <c r="AL24" s="300"/>
      <c r="AN24" s="300"/>
    </row>
    <row r="25" spans="5:46" ht="14.25" hidden="1" customHeight="1"/>
    <row r="26" spans="5:46" ht="14.25" hidden="1" customHeight="1">
      <c r="P26" s="322" t="s">
        <v>542</v>
      </c>
      <c r="V26" s="21" t="s">
        <v>543</v>
      </c>
      <c r="AD26" s="102" t="s">
        <v>544</v>
      </c>
      <c r="AF26" s="102" t="s">
        <v>545</v>
      </c>
      <c r="AG26" s="21" t="s">
        <v>543</v>
      </c>
      <c r="AM26" s="102" t="s">
        <v>546</v>
      </c>
      <c r="AO26" s="102" t="s">
        <v>545</v>
      </c>
    </row>
    <row r="27" spans="5:46" ht="14.25" hidden="1" customHeight="1"/>
    <row r="28" spans="5:46" ht="14.25" hidden="1" customHeight="1"/>
    <row r="29" spans="5:46" ht="14.25" customHeight="1">
      <c r="R29" s="301"/>
      <c r="S29" s="301"/>
      <c r="T29" s="301"/>
      <c r="U29" s="302"/>
      <c r="V29" s="22"/>
      <c r="W29" s="22"/>
    </row>
    <row r="30" spans="5:46" ht="54" customHeight="1">
      <c r="R30" s="301"/>
      <c r="S30" s="301"/>
      <c r="T30" s="301"/>
      <c r="U30" s="9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953"/>
      <c r="W30" s="953"/>
      <c r="X30" s="953"/>
      <c r="Y30" s="953"/>
      <c r="Z30" s="953"/>
      <c r="AA30" s="953"/>
      <c r="AB30" s="953"/>
      <c r="AC30" s="953"/>
      <c r="AD30" s="953"/>
      <c r="AE30" s="953"/>
      <c r="AF30" s="953"/>
      <c r="AG30" s="953"/>
      <c r="AH30" s="953"/>
      <c r="AI30" s="953"/>
      <c r="AJ30" s="953"/>
      <c r="AK30" s="953"/>
      <c r="AL30" s="953"/>
      <c r="AM30" s="953"/>
      <c r="AN30" s="953"/>
    </row>
    <row r="31" spans="5:46" ht="14.25" customHeight="1">
      <c r="R31" s="301"/>
      <c r="S31" s="301"/>
      <c r="T31" s="301"/>
      <c r="U31" s="927" t="str">
        <f>IF(org=0,"Не определено",org)</f>
        <v>ООО "Смоленскрегионтеплоэнерго"</v>
      </c>
      <c r="V31" s="927"/>
      <c r="W31" s="927"/>
      <c r="X31" s="927"/>
      <c r="Y31" s="927"/>
      <c r="Z31" s="927"/>
      <c r="AA31" s="927"/>
      <c r="AB31" s="927"/>
      <c r="AC31" s="927"/>
      <c r="AD31" s="927"/>
      <c r="AE31" s="927"/>
      <c r="AF31" s="927"/>
      <c r="AG31" s="927"/>
      <c r="AH31" s="927"/>
      <c r="AI31" s="927"/>
      <c r="AJ31" s="927"/>
      <c r="AK31" s="927"/>
      <c r="AL31" s="927"/>
      <c r="AM31" s="927"/>
      <c r="AN31" s="927"/>
    </row>
    <row r="32" spans="5:46" ht="14.25" hidden="1" customHeight="1">
      <c r="R32" s="301"/>
      <c r="S32" s="301"/>
      <c r="T32" s="301"/>
      <c r="U32" s="302"/>
      <c r="V32" s="22"/>
      <c r="W32" s="22"/>
      <c r="X32" s="303"/>
      <c r="Y32" s="303"/>
      <c r="Z32" s="303"/>
      <c r="AA32" s="303"/>
      <c r="AB32" s="303"/>
      <c r="AC32" s="303"/>
      <c r="AD32" s="303"/>
      <c r="AE32" s="303"/>
      <c r="AF32" s="303"/>
      <c r="AG32" s="303"/>
      <c r="AH32" s="303"/>
      <c r="AI32" s="303"/>
      <c r="AJ32" s="303"/>
      <c r="AK32" s="303"/>
      <c r="AL32" s="303"/>
      <c r="AM32" s="303"/>
      <c r="AN32" s="303"/>
      <c r="AO32" s="303"/>
    </row>
    <row r="33" spans="2:43" ht="25.5" hidden="1" customHeight="1">
      <c r="U33" s="963" t="s">
        <v>24</v>
      </c>
      <c r="V33" s="963"/>
      <c r="W33" s="305"/>
      <c r="X33" s="965" t="str">
        <f>IF(TITLE_NAME_OR_PR_CHANGE="",IF(TITLE_NAME_OR_PR="","",TITLE_NAME_OR_PR),TITLE_NAME_OR_PR_CHANGE)</f>
        <v/>
      </c>
      <c r="Y33" s="965"/>
      <c r="Z33" s="965"/>
      <c r="AA33" s="965"/>
      <c r="AB33" s="965"/>
      <c r="AC33" s="965"/>
      <c r="AD33" s="965"/>
      <c r="AE33" s="965"/>
      <c r="AG33" s="965" t="str">
        <f>IF(TITLE_NAME_OR_PR_CHANGE="",IF(TITLE_NAME_OR_PR="","",TITLE_NAME_OR_PR),TITLE_NAME_OR_PR_CHANGE)</f>
        <v/>
      </c>
      <c r="AH33" s="965"/>
      <c r="AI33" s="965"/>
      <c r="AJ33" s="965"/>
      <c r="AK33" s="965"/>
      <c r="AL33" s="965"/>
      <c r="AM33" s="965"/>
      <c r="AN33" s="965"/>
    </row>
    <row r="34" spans="2:43" ht="18.75" hidden="1" customHeight="1">
      <c r="U34" s="963" t="s">
        <v>547</v>
      </c>
      <c r="V34" s="963"/>
      <c r="W34" s="305"/>
      <c r="X34" s="964" t="str">
        <f>IF(TITLE_DATE_PR_CHANGE="",IF(TITLE_DATE_PR="","",TITLE_DATE_PR),TITLE_DATE_PR_CHANGE)</f>
        <v/>
      </c>
      <c r="Y34" s="964"/>
      <c r="Z34" s="964"/>
      <c r="AA34" s="964"/>
      <c r="AB34" s="964"/>
      <c r="AC34" s="964"/>
      <c r="AD34" s="964"/>
      <c r="AE34" s="964"/>
      <c r="AG34" s="964" t="str">
        <f>IF(TITLE_DATE_PR_CHANGE="",IF(TITLE_DATE_PR="","",TITLE_DATE_PR),TITLE_DATE_PR_CHANGE)</f>
        <v/>
      </c>
      <c r="AH34" s="964"/>
      <c r="AI34" s="964"/>
      <c r="AJ34" s="964"/>
      <c r="AK34" s="964"/>
      <c r="AL34" s="964"/>
      <c r="AM34" s="964"/>
      <c r="AN34" s="964"/>
    </row>
    <row r="35" spans="2:43" ht="18.75" hidden="1" customHeight="1">
      <c r="U35" s="963" t="s">
        <v>548</v>
      </c>
      <c r="V35" s="963"/>
      <c r="W35" s="305"/>
      <c r="X35" s="965" t="str">
        <f>IF(TITLE_NUMBER_PR_CHANGE="",IF(TITLE_NUMBER_PR="","",TITLE_NUMBER_PR),TITLE_NUMBER_PR_CHANGE)</f>
        <v/>
      </c>
      <c r="Y35" s="965"/>
      <c r="Z35" s="965"/>
      <c r="AA35" s="965"/>
      <c r="AB35" s="965"/>
      <c r="AC35" s="965"/>
      <c r="AD35" s="965"/>
      <c r="AE35" s="965"/>
      <c r="AG35" s="965" t="str">
        <f>IF(TITLE_NUMBER_PR_CHANGE="",IF(TITLE_NUMBER_PR="","",TITLE_NUMBER_PR),TITLE_NUMBER_PR_CHANGE)</f>
        <v/>
      </c>
      <c r="AH35" s="965"/>
      <c r="AI35" s="965"/>
      <c r="AJ35" s="965"/>
      <c r="AK35" s="965"/>
      <c r="AL35" s="965"/>
      <c r="AM35" s="965"/>
      <c r="AN35" s="965"/>
    </row>
    <row r="36" spans="2:43" ht="18.75" hidden="1" customHeight="1">
      <c r="U36" s="963" t="s">
        <v>25</v>
      </c>
      <c r="V36" s="963"/>
      <c r="W36" s="305"/>
      <c r="X36" s="965" t="str">
        <f>IF(TITLE_IST_PUB_CHANGE="",IF(TITLE_IST_PUB="","",TITLE_IST_PUB),TITLE_IST_PUB_CHANGE)</f>
        <v/>
      </c>
      <c r="Y36" s="965"/>
      <c r="Z36" s="965"/>
      <c r="AA36" s="965"/>
      <c r="AB36" s="965"/>
      <c r="AC36" s="965"/>
      <c r="AD36" s="965"/>
      <c r="AE36" s="965"/>
      <c r="AG36" s="965" t="str">
        <f>IF(TITLE_IST_PUB_CHANGE="",IF(TITLE_IST_PUB="","",TITLE_IST_PUB),TITLE_IST_PUB_CHANGE)</f>
        <v/>
      </c>
      <c r="AH36" s="965"/>
      <c r="AI36" s="965"/>
      <c r="AJ36" s="965"/>
      <c r="AK36" s="965"/>
      <c r="AL36" s="965"/>
      <c r="AM36" s="965"/>
      <c r="AN36" s="965"/>
    </row>
    <row r="37" spans="2:43" ht="14.25" hidden="1" customHeight="1">
      <c r="R37" s="301"/>
      <c r="S37" s="301"/>
      <c r="T37" s="301"/>
      <c r="U37" s="302"/>
      <c r="V37" s="22"/>
      <c r="W37" s="22"/>
      <c r="X37" s="303"/>
      <c r="Y37" s="303"/>
      <c r="Z37" s="303"/>
      <c r="AA37" s="303"/>
      <c r="AB37" s="303"/>
      <c r="AC37" s="303"/>
      <c r="AD37" s="303"/>
      <c r="AE37" s="303"/>
      <c r="AF37" s="303"/>
      <c r="AG37" s="303"/>
      <c r="AH37" s="303"/>
      <c r="AI37" s="303"/>
      <c r="AJ37" s="303"/>
      <c r="AK37" s="303"/>
      <c r="AL37" s="303"/>
      <c r="AM37" s="303"/>
      <c r="AN37" s="303"/>
      <c r="AO37" s="303"/>
    </row>
    <row r="38" spans="2:43" ht="18.75" hidden="1" customHeight="1">
      <c r="U38" s="963" t="s">
        <v>549</v>
      </c>
      <c r="V38" s="963"/>
      <c r="W38" s="305"/>
      <c r="X38" s="964" t="str">
        <f>IF(TITLE_DATE_PR_CHANGE="",IF(TITLE_DATE_PR="","",TITLE_DATE_PR),TITLE_DATE_PR_CHANGE)</f>
        <v/>
      </c>
      <c r="Y38" s="964"/>
      <c r="Z38" s="964"/>
      <c r="AA38" s="964"/>
      <c r="AB38" s="964"/>
      <c r="AC38" s="964"/>
      <c r="AD38" s="964"/>
      <c r="AE38" s="964"/>
      <c r="AG38" s="964" t="str">
        <f>IF(TITLE_DATE_PR_CHANGE="",IF(TITLE_DATE_PR="","",TITLE_DATE_PR),TITLE_DATE_PR_CHANGE)</f>
        <v/>
      </c>
      <c r="AH38" s="964"/>
      <c r="AI38" s="964"/>
      <c r="AJ38" s="964"/>
      <c r="AK38" s="964"/>
      <c r="AL38" s="964"/>
      <c r="AM38" s="964"/>
      <c r="AN38" s="964"/>
    </row>
    <row r="39" spans="2:43" ht="18.75" hidden="1" customHeight="1">
      <c r="U39" s="963" t="s">
        <v>550</v>
      </c>
      <c r="V39" s="963"/>
      <c r="W39" s="305"/>
      <c r="X39" s="965" t="str">
        <f>IF(TITLE_NUMBER_PR_CHANGE="",IF(TITLE_NUMBER_PR="","",TITLE_NUMBER_PR),TITLE_NUMBER_PR_CHANGE)</f>
        <v/>
      </c>
      <c r="Y39" s="965"/>
      <c r="Z39" s="965"/>
      <c r="AA39" s="965"/>
      <c r="AB39" s="965"/>
      <c r="AC39" s="965"/>
      <c r="AD39" s="965"/>
      <c r="AE39" s="965"/>
      <c r="AG39" s="965" t="str">
        <f>IF(TITLE_NUMBER_PR_CHANGE="",IF(TITLE_NUMBER_PR="","",TITLE_NUMBER_PR),TITLE_NUMBER_PR_CHANGE)</f>
        <v/>
      </c>
      <c r="AH39" s="965"/>
      <c r="AI39" s="965"/>
      <c r="AJ39" s="965"/>
      <c r="AK39" s="965"/>
      <c r="AL39" s="965"/>
      <c r="AM39" s="965"/>
      <c r="AN39" s="965"/>
    </row>
    <row r="40" spans="2:43" ht="14.25" hidden="1" customHeight="1">
      <c r="AF40" s="242" t="s">
        <v>551</v>
      </c>
      <c r="AO40" s="242" t="s">
        <v>551</v>
      </c>
    </row>
    <row r="41" spans="2:43" ht="14.25" customHeight="1">
      <c r="R41" s="301"/>
      <c r="S41" s="301"/>
      <c r="T41" s="301"/>
      <c r="U41" s="302"/>
      <c r="V41" s="22"/>
      <c r="W41" s="307"/>
      <c r="X41" s="983"/>
      <c r="Y41" s="983"/>
      <c r="Z41" s="983"/>
      <c r="AA41" s="983"/>
      <c r="AB41" s="983"/>
      <c r="AC41" s="983"/>
      <c r="AD41" s="983"/>
      <c r="AE41" s="983"/>
      <c r="AF41" s="983"/>
      <c r="AG41" s="983"/>
      <c r="AH41" s="983"/>
      <c r="AI41" s="983"/>
      <c r="AJ41" s="983"/>
      <c r="AK41" s="983"/>
      <c r="AL41" s="983"/>
      <c r="AM41" s="983"/>
      <c r="AN41" s="983"/>
      <c r="AO41" s="983"/>
    </row>
    <row r="42" spans="2:43" ht="14.25" customHeight="1">
      <c r="R42" s="301"/>
      <c r="S42" s="301"/>
      <c r="T42" s="301"/>
      <c r="U42" s="858" t="s">
        <v>424</v>
      </c>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t="s">
        <v>425</v>
      </c>
    </row>
    <row r="43" spans="2:43" ht="14.25" customHeight="1">
      <c r="R43" s="301"/>
      <c r="S43" s="301"/>
      <c r="T43" s="301"/>
      <c r="U43" s="984" t="s">
        <v>71</v>
      </c>
      <c r="V43" s="934" t="s">
        <v>552</v>
      </c>
      <c r="W43" s="309"/>
      <c r="X43" s="985" t="s">
        <v>553</v>
      </c>
      <c r="Y43" s="1001"/>
      <c r="Z43" s="1001"/>
      <c r="AA43" s="1001"/>
      <c r="AB43" s="1001"/>
      <c r="AC43" s="986"/>
      <c r="AD43" s="986"/>
      <c r="AE43" s="987"/>
      <c r="AF43" s="988" t="s">
        <v>554</v>
      </c>
      <c r="AG43" s="985" t="s">
        <v>553</v>
      </c>
      <c r="AH43" s="1001"/>
      <c r="AI43" s="1001"/>
      <c r="AJ43" s="1001"/>
      <c r="AK43" s="1001"/>
      <c r="AL43" s="986"/>
      <c r="AM43" s="986"/>
      <c r="AN43" s="987"/>
      <c r="AO43" s="988" t="s">
        <v>555</v>
      </c>
      <c r="AP43" s="991" t="s">
        <v>556</v>
      </c>
      <c r="AQ43" s="858"/>
    </row>
    <row r="44" spans="2:43" ht="33.75" customHeight="1">
      <c r="R44" s="301"/>
      <c r="S44" s="301"/>
      <c r="T44" s="301"/>
      <c r="U44" s="984"/>
      <c r="V44" s="934"/>
      <c r="W44" s="310"/>
      <c r="X44" s="908" t="s">
        <v>579</v>
      </c>
      <c r="Y44" s="858" t="s">
        <v>580</v>
      </c>
      <c r="Z44" s="858"/>
      <c r="AA44" s="858"/>
      <c r="AB44" s="858"/>
      <c r="AC44" s="908" t="s">
        <v>560</v>
      </c>
      <c r="AD44" s="1013"/>
      <c r="AE44" s="909"/>
      <c r="AF44" s="989"/>
      <c r="AG44" s="908" t="s">
        <v>579</v>
      </c>
      <c r="AH44" s="858" t="s">
        <v>580</v>
      </c>
      <c r="AI44" s="858"/>
      <c r="AJ44" s="858"/>
      <c r="AK44" s="858"/>
      <c r="AL44" s="908" t="s">
        <v>560</v>
      </c>
      <c r="AM44" s="1013"/>
      <c r="AN44" s="909"/>
      <c r="AO44" s="989"/>
      <c r="AP44" s="992"/>
      <c r="AQ44" s="858"/>
    </row>
    <row r="45" spans="2:43" ht="14.25" customHeight="1">
      <c r="R45" s="301"/>
      <c r="S45" s="301"/>
      <c r="T45" s="301"/>
      <c r="U45" s="984"/>
      <c r="V45" s="934"/>
      <c r="W45" s="310"/>
      <c r="X45" s="910"/>
      <c r="Y45" s="940" t="s">
        <v>581</v>
      </c>
      <c r="Z45" s="939" t="s">
        <v>582</v>
      </c>
      <c r="AA45" s="951"/>
      <c r="AB45" s="952"/>
      <c r="AC45" s="913"/>
      <c r="AD45" s="1014"/>
      <c r="AE45" s="914"/>
      <c r="AF45" s="989"/>
      <c r="AG45" s="910"/>
      <c r="AH45" s="940" t="s">
        <v>581</v>
      </c>
      <c r="AI45" s="939" t="s">
        <v>582</v>
      </c>
      <c r="AJ45" s="951"/>
      <c r="AK45" s="952"/>
      <c r="AL45" s="913"/>
      <c r="AM45" s="1014"/>
      <c r="AN45" s="914"/>
      <c r="AO45" s="989"/>
      <c r="AP45" s="992"/>
      <c r="AQ45" s="858"/>
    </row>
    <row r="46" spans="2:43" ht="25.5" customHeight="1">
      <c r="R46" s="301"/>
      <c r="S46" s="301"/>
      <c r="T46" s="301"/>
      <c r="U46" s="984"/>
      <c r="V46" s="934"/>
      <c r="W46" s="310"/>
      <c r="X46" s="910"/>
      <c r="Y46" s="1012"/>
      <c r="Z46" s="940" t="s">
        <v>583</v>
      </c>
      <c r="AA46" s="939" t="s">
        <v>584</v>
      </c>
      <c r="AB46" s="952"/>
      <c r="AC46" s="940" t="s">
        <v>570</v>
      </c>
      <c r="AD46" s="944" t="s">
        <v>571</v>
      </c>
      <c r="AE46" s="942"/>
      <c r="AF46" s="989"/>
      <c r="AG46" s="910"/>
      <c r="AH46" s="1012"/>
      <c r="AI46" s="940" t="s">
        <v>583</v>
      </c>
      <c r="AJ46" s="939" t="s">
        <v>584</v>
      </c>
      <c r="AK46" s="952"/>
      <c r="AL46" s="940" t="s">
        <v>570</v>
      </c>
      <c r="AM46" s="944" t="s">
        <v>571</v>
      </c>
      <c r="AN46" s="942"/>
      <c r="AO46" s="989"/>
      <c r="AP46" s="992"/>
      <c r="AQ46" s="858"/>
    </row>
    <row r="47" spans="2:43" ht="62.25" customHeight="1">
      <c r="B47" s="101" t="s">
        <v>267</v>
      </c>
      <c r="C47" s="101" t="s">
        <v>268</v>
      </c>
      <c r="D47" s="101" t="s">
        <v>269</v>
      </c>
      <c r="E47" s="322" t="s">
        <v>561</v>
      </c>
      <c r="F47" s="322" t="s">
        <v>562</v>
      </c>
      <c r="G47" s="322" t="s">
        <v>563</v>
      </c>
      <c r="H47" s="322" t="s">
        <v>564</v>
      </c>
      <c r="I47" s="322" t="s">
        <v>565</v>
      </c>
      <c r="J47" s="322" t="s">
        <v>566</v>
      </c>
      <c r="K47" s="322" t="s">
        <v>567</v>
      </c>
      <c r="L47" s="322" t="s">
        <v>585</v>
      </c>
      <c r="M47" s="322" t="s">
        <v>542</v>
      </c>
      <c r="R47" s="301"/>
      <c r="S47" s="301"/>
      <c r="T47" s="301"/>
      <c r="U47" s="984"/>
      <c r="V47" s="934"/>
      <c r="W47" s="311"/>
      <c r="X47" s="913"/>
      <c r="Y47" s="941"/>
      <c r="Z47" s="941"/>
      <c r="AA47" s="114" t="s">
        <v>586</v>
      </c>
      <c r="AB47" s="114" t="s">
        <v>587</v>
      </c>
      <c r="AC47" s="941"/>
      <c r="AD47" s="945"/>
      <c r="AE47" s="943"/>
      <c r="AF47" s="990"/>
      <c r="AG47" s="913"/>
      <c r="AH47" s="941"/>
      <c r="AI47" s="941"/>
      <c r="AJ47" s="114" t="s">
        <v>586</v>
      </c>
      <c r="AK47" s="114" t="s">
        <v>587</v>
      </c>
      <c r="AL47" s="941"/>
      <c r="AM47" s="945"/>
      <c r="AN47" s="943"/>
      <c r="AO47" s="990"/>
      <c r="AP47" s="993"/>
      <c r="AQ47" s="858"/>
    </row>
    <row r="48" spans="2:43" ht="11.25" hidden="1" customHeight="1">
      <c r="R48" s="313"/>
      <c r="S48" s="314">
        <v>1</v>
      </c>
      <c r="T48" s="314"/>
      <c r="U48" s="315" t="s">
        <v>204</v>
      </c>
      <c r="V48" s="316" t="s">
        <v>87</v>
      </c>
      <c r="W48" s="317" t="str">
        <f ca="1">OFFSET(W48,0,-1)</f>
        <v>2</v>
      </c>
      <c r="X48" s="318">
        <f ca="1">OFFSET(X48,0,-1)+1</f>
        <v>3</v>
      </c>
      <c r="Y48" s="222"/>
      <c r="Z48" s="222"/>
      <c r="AA48" s="222">
        <f ca="1">OFFSET(AA48,0,-1)+1</f>
        <v>1</v>
      </c>
      <c r="AB48" s="222">
        <f ca="1">OFFSET(AB48,0,-1)+1</f>
        <v>2</v>
      </c>
      <c r="AC48" s="318">
        <f ca="1">OFFSET(AC48,0,-1)+1</f>
        <v>3</v>
      </c>
      <c r="AD48" s="982">
        <f ca="1">OFFSET(AD48,0,-1)+1</f>
        <v>4</v>
      </c>
      <c r="AE48" s="982"/>
      <c r="AF48" s="318">
        <f ca="1">OFFSET(AF48,0,-2)+1</f>
        <v>5</v>
      </c>
      <c r="AG48" s="318">
        <f ca="1">OFFSET(AG48,0,-1)+1</f>
        <v>6</v>
      </c>
      <c r="AH48" s="318"/>
      <c r="AI48" s="318"/>
      <c r="AJ48" s="318">
        <f ca="1">OFFSET(AJ48,0,-1)+1</f>
        <v>1</v>
      </c>
      <c r="AK48" s="318">
        <f ca="1">OFFSET(AK48,0,-1)+1</f>
        <v>2</v>
      </c>
      <c r="AL48" s="318">
        <f ca="1">OFFSET(AL48,0,-1)+1</f>
        <v>3</v>
      </c>
      <c r="AM48" s="982">
        <f ca="1">OFFSET(AM48,0,-1)+1</f>
        <v>4</v>
      </c>
      <c r="AN48" s="982"/>
      <c r="AO48" s="318">
        <f ca="1">OFFSET(AO48,0,-2)+1</f>
        <v>5</v>
      </c>
      <c r="AP48" s="317">
        <f ca="1">OFFSET(AP48,0,-1)</f>
        <v>5</v>
      </c>
      <c r="AQ48" s="318">
        <f ca="1">OFFSET(AQ48,0,-1)+1</f>
        <v>6</v>
      </c>
    </row>
    <row r="49" spans="1:46" ht="21" customHeight="1">
      <c r="A49" s="124" t="s">
        <v>300</v>
      </c>
      <c r="E49" s="997">
        <v>1</v>
      </c>
      <c r="T49" s="263"/>
      <c r="U49" s="264">
        <f>INDEX(PT_DIFFERENTIATION_NUM_NTAR,MATCH(A49,PT_DIFFERENTIATION_NTAR_ID,0))</f>
        <v>0</v>
      </c>
      <c r="V49" s="265" t="s">
        <v>255</v>
      </c>
      <c r="W49" s="266"/>
      <c r="X49" s="966"/>
      <c r="Y49" s="967"/>
      <c r="Z49" s="967"/>
      <c r="AA49" s="967"/>
      <c r="AB49" s="967"/>
      <c r="AC49" s="967"/>
      <c r="AD49" s="967"/>
      <c r="AE49" s="967"/>
      <c r="AF49" s="968"/>
      <c r="AG49" s="966" t="str">
        <f>INDEX(PT_DIFFERENTIATION_NTAR,MATCH(A49,PT_DIFFERENTIATION_NTAR_ID,0))</f>
        <v/>
      </c>
      <c r="AH49" s="967"/>
      <c r="AI49" s="967"/>
      <c r="AJ49" s="967"/>
      <c r="AK49" s="967"/>
      <c r="AL49" s="967"/>
      <c r="AM49" s="967"/>
      <c r="AN49" s="967"/>
      <c r="AO49" s="967"/>
      <c r="AP49" s="968"/>
      <c r="AQ49" s="26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63" t="str">
        <f t="shared" ref="AT49:AT65" si="2">IF(V49="","",V49)</f>
        <v>Наименование тарифа</v>
      </c>
    </row>
    <row r="50" spans="1:46" ht="21" customHeight="1">
      <c r="A50" s="124" t="s">
        <v>300</v>
      </c>
      <c r="B50" s="124" t="s">
        <v>301</v>
      </c>
      <c r="E50" s="998"/>
      <c r="F50" s="997">
        <v>1</v>
      </c>
      <c r="R50" s="269"/>
      <c r="T50" s="270"/>
      <c r="U50" s="264" t="str">
        <f>INDEX(PT_DIFFERENTIATION_NUM_TER,MATCH(B50,PT_DIFFERENTIATION_TER_ID,0))</f>
        <v>.</v>
      </c>
      <c r="V50" s="271" t="s">
        <v>521</v>
      </c>
      <c r="W50" s="266"/>
      <c r="X50" s="966"/>
      <c r="Y50" s="967"/>
      <c r="Z50" s="967"/>
      <c r="AA50" s="967"/>
      <c r="AB50" s="967"/>
      <c r="AC50" s="967"/>
      <c r="AD50" s="967"/>
      <c r="AE50" s="967"/>
      <c r="AF50" s="968"/>
      <c r="AG50" s="966" t="str">
        <f>INDEX(PT_DIFFERENTIATION_TER,MATCH(B50,PT_DIFFERENTIATION_TER_ID,0))</f>
        <v/>
      </c>
      <c r="AH50" s="967"/>
      <c r="AI50" s="967"/>
      <c r="AJ50" s="967"/>
      <c r="AK50" s="967"/>
      <c r="AL50" s="967"/>
      <c r="AM50" s="967"/>
      <c r="AN50" s="967"/>
      <c r="AO50" s="967"/>
      <c r="AP50" s="968"/>
      <c r="AQ50" s="268" t="s">
        <v>522</v>
      </c>
      <c r="AT50" s="63" t="str">
        <f t="shared" si="2"/>
        <v>Территория действия тарифа</v>
      </c>
    </row>
    <row r="51" spans="1:46" ht="22.5" customHeight="1">
      <c r="A51" s="124" t="s">
        <v>300</v>
      </c>
      <c r="B51" s="124" t="s">
        <v>301</v>
      </c>
      <c r="C51" s="124" t="s">
        <v>302</v>
      </c>
      <c r="E51" s="998"/>
      <c r="F51" s="998"/>
      <c r="G51" s="997">
        <v>1</v>
      </c>
      <c r="R51" s="269"/>
      <c r="T51" s="270"/>
      <c r="U51" s="264" t="str">
        <f>INDEX(PT_DIFFERENTIATION_NUM_CS,MATCH(C51,PT_DIFFERENTIATION_CS_ID,0))</f>
        <v>..</v>
      </c>
      <c r="V51" s="272" t="s">
        <v>523</v>
      </c>
      <c r="W51" s="266"/>
      <c r="X51" s="966"/>
      <c r="Y51" s="967"/>
      <c r="Z51" s="967"/>
      <c r="AA51" s="967"/>
      <c r="AB51" s="967"/>
      <c r="AC51" s="967"/>
      <c r="AD51" s="967"/>
      <c r="AE51" s="967"/>
      <c r="AF51" s="968"/>
      <c r="AG51" s="966" t="str">
        <f>INDEX(PT_DIFFERENTIATION_CS,MATCH(C51,PT_DIFFERENTIATION_CS_ID,0))</f>
        <v/>
      </c>
      <c r="AH51" s="967"/>
      <c r="AI51" s="967"/>
      <c r="AJ51" s="967"/>
      <c r="AK51" s="967"/>
      <c r="AL51" s="967"/>
      <c r="AM51" s="967"/>
      <c r="AN51" s="967"/>
      <c r="AO51" s="967"/>
      <c r="AP51" s="968"/>
      <c r="AQ51" s="268" t="s">
        <v>524</v>
      </c>
      <c r="AT51" s="63" t="str">
        <f t="shared" si="2"/>
        <v xml:space="preserve">Наименование системы теплоснабжения </v>
      </c>
    </row>
    <row r="52" spans="1:46" ht="21" customHeight="1">
      <c r="A52" s="124" t="s">
        <v>300</v>
      </c>
      <c r="B52" s="124" t="s">
        <v>301</v>
      </c>
      <c r="C52" s="124" t="s">
        <v>302</v>
      </c>
      <c r="D52" s="124" t="s">
        <v>303</v>
      </c>
      <c r="E52" s="998"/>
      <c r="F52" s="998"/>
      <c r="G52" s="998"/>
      <c r="H52" s="997">
        <v>1</v>
      </c>
      <c r="R52" s="269"/>
      <c r="T52" s="270"/>
      <c r="U52" s="264" t="str">
        <f>INDEX(PT_DIFFERENTIATION_NUM_IST_TE,MATCH(D52,PT_DIFFERENTIATION_IST_TE_ID,0))</f>
        <v>...</v>
      </c>
      <c r="V52" s="273" t="s">
        <v>525</v>
      </c>
      <c r="W52" s="266"/>
      <c r="X52" s="966"/>
      <c r="Y52" s="967"/>
      <c r="Z52" s="967"/>
      <c r="AA52" s="967"/>
      <c r="AB52" s="967"/>
      <c r="AC52" s="967"/>
      <c r="AD52" s="967"/>
      <c r="AE52" s="967"/>
      <c r="AF52" s="968"/>
      <c r="AG52" s="966" t="str">
        <f>INDEX(PT_DIFFERENTIATION_IST_TE,MATCH(D52,PT_DIFFERENTIATION_IST_TE_ID,0))</f>
        <v/>
      </c>
      <c r="AH52" s="967"/>
      <c r="AI52" s="967"/>
      <c r="AJ52" s="967"/>
      <c r="AK52" s="967"/>
      <c r="AL52" s="967"/>
      <c r="AM52" s="967"/>
      <c r="AN52" s="967"/>
      <c r="AO52" s="967"/>
      <c r="AP52" s="968"/>
      <c r="AQ52" s="268" t="s">
        <v>526</v>
      </c>
      <c r="AT52" s="63" t="str">
        <f t="shared" si="2"/>
        <v xml:space="preserve">Источник тепловой энергии  </v>
      </c>
    </row>
    <row r="53" spans="1:46" ht="14.25" hidden="1" customHeight="1">
      <c r="A53" s="324" t="s">
        <v>300</v>
      </c>
      <c r="B53" s="324" t="s">
        <v>301</v>
      </c>
      <c r="C53" s="324" t="s">
        <v>302</v>
      </c>
      <c r="D53" s="324" t="s">
        <v>303</v>
      </c>
      <c r="E53" s="998"/>
      <c r="F53" s="998"/>
      <c r="G53" s="998"/>
      <c r="H53" s="998"/>
      <c r="I53" s="858" t="str">
        <f>U52&amp;".1"</f>
        <v>....1</v>
      </c>
      <c r="M53" s="359" t="s">
        <v>527</v>
      </c>
      <c r="Q53" s="975">
        <v>1</v>
      </c>
      <c r="T53" s="275"/>
      <c r="U53" s="165"/>
      <c r="V53" s="326"/>
      <c r="W53" s="327"/>
      <c r="X53" s="1002"/>
      <c r="Y53" s="1003"/>
      <c r="Z53" s="1003"/>
      <c r="AA53" s="1003"/>
      <c r="AB53" s="1003"/>
      <c r="AC53" s="1003"/>
      <c r="AD53" s="1003"/>
      <c r="AE53" s="1003"/>
      <c r="AF53" s="1004"/>
      <c r="AG53" s="1002"/>
      <c r="AH53" s="1003"/>
      <c r="AI53" s="1003"/>
      <c r="AJ53" s="1003"/>
      <c r="AK53" s="1003"/>
      <c r="AL53" s="1003"/>
      <c r="AM53" s="1003"/>
      <c r="AN53" s="1003"/>
      <c r="AO53" s="1003"/>
      <c r="AP53" s="1004"/>
      <c r="AQ53" s="329"/>
      <c r="AT53" s="63" t="str">
        <f t="shared" si="2"/>
        <v/>
      </c>
    </row>
    <row r="54" spans="1:46" ht="21" customHeight="1">
      <c r="A54" s="124" t="s">
        <v>300</v>
      </c>
      <c r="B54" s="124" t="s">
        <v>301</v>
      </c>
      <c r="C54" s="124" t="s">
        <v>302</v>
      </c>
      <c r="D54" s="124" t="s">
        <v>303</v>
      </c>
      <c r="E54" s="998"/>
      <c r="F54" s="998"/>
      <c r="G54" s="998"/>
      <c r="H54" s="998"/>
      <c r="I54" s="835"/>
      <c r="J54" s="858" t="str">
        <f>I53&amp;".1"</f>
        <v>....1.1</v>
      </c>
      <c r="M54" s="322" t="s">
        <v>530</v>
      </c>
      <c r="Q54" s="833"/>
      <c r="R54" s="975">
        <v>1</v>
      </c>
      <c r="T54" s="277"/>
      <c r="U54" s="264" t="str">
        <f>$J54</f>
        <v>....1.1</v>
      </c>
      <c r="V54" s="278" t="s">
        <v>531</v>
      </c>
      <c r="W54" s="266"/>
      <c r="X54" s="960"/>
      <c r="Y54" s="961"/>
      <c r="Z54" s="961"/>
      <c r="AA54" s="961"/>
      <c r="AB54" s="961"/>
      <c r="AC54" s="956"/>
      <c r="AD54" s="956"/>
      <c r="AE54" s="956"/>
      <c r="AF54" s="1015"/>
      <c r="AG54" s="960"/>
      <c r="AH54" s="961"/>
      <c r="AI54" s="961"/>
      <c r="AJ54" s="961"/>
      <c r="AK54" s="961"/>
      <c r="AL54" s="961"/>
      <c r="AM54" s="961"/>
      <c r="AN54" s="961"/>
      <c r="AO54" s="961"/>
      <c r="AP54" s="962"/>
      <c r="AQ54" s="268" t="s">
        <v>532</v>
      </c>
      <c r="AT54" s="63" t="str">
        <f t="shared" si="2"/>
        <v>Группа потребителей</v>
      </c>
    </row>
    <row r="55" spans="1:46" ht="21" customHeight="1">
      <c r="A55" s="124" t="s">
        <v>300</v>
      </c>
      <c r="B55" s="124" t="s">
        <v>301</v>
      </c>
      <c r="C55" s="124" t="s">
        <v>302</v>
      </c>
      <c r="D55" s="124" t="s">
        <v>303</v>
      </c>
      <c r="E55" s="998"/>
      <c r="F55" s="998"/>
      <c r="G55" s="998"/>
      <c r="H55" s="998"/>
      <c r="I55" s="835"/>
      <c r="J55" s="835"/>
      <c r="K55" s="858" t="str">
        <f>J54&amp;".1"</f>
        <v>....1.1.1</v>
      </c>
      <c r="M55" s="322" t="s">
        <v>533</v>
      </c>
      <c r="Q55" s="833"/>
      <c r="R55" s="833"/>
      <c r="S55" s="242">
        <v>1</v>
      </c>
      <c r="T55" s="277"/>
      <c r="U55" s="264" t="str">
        <f>$K55</f>
        <v>....1.1.1</v>
      </c>
      <c r="V55" s="279"/>
      <c r="W55" s="266"/>
      <c r="X55" s="280"/>
      <c r="Y55" s="280"/>
      <c r="Z55" s="280"/>
      <c r="AA55" s="280"/>
      <c r="AB55" s="347"/>
      <c r="AC55" s="976"/>
      <c r="AD55" s="845" t="s">
        <v>46</v>
      </c>
      <c r="AE55" s="976"/>
      <c r="AF55" s="845" t="s">
        <v>46</v>
      </c>
      <c r="AG55" s="348"/>
      <c r="AH55" s="280"/>
      <c r="AI55" s="280"/>
      <c r="AJ55" s="280"/>
      <c r="AK55" s="282"/>
      <c r="AL55" s="976"/>
      <c r="AM55" s="845" t="s">
        <v>46</v>
      </c>
      <c r="AN55" s="976"/>
      <c r="AO55" s="845" t="s">
        <v>46</v>
      </c>
      <c r="AP55" s="320"/>
      <c r="AQ55" s="349" t="s">
        <v>576</v>
      </c>
      <c r="AR55" s="242" t="e">
        <f ca="1">STRCHECKDATE(X57:AP57)</f>
        <v>#NAME?</v>
      </c>
      <c r="AT55" s="63" t="str">
        <f t="shared" si="2"/>
        <v/>
      </c>
    </row>
    <row r="56" spans="1:46" ht="11.25" customHeight="1">
      <c r="A56" s="124" t="s">
        <v>300</v>
      </c>
      <c r="B56" s="124" t="s">
        <v>301</v>
      </c>
      <c r="C56" s="124" t="s">
        <v>302</v>
      </c>
      <c r="D56" s="124" t="s">
        <v>303</v>
      </c>
      <c r="E56" s="998"/>
      <c r="F56" s="998"/>
      <c r="G56" s="998"/>
      <c r="H56" s="998"/>
      <c r="I56" s="835"/>
      <c r="J56" s="835"/>
      <c r="K56" s="835"/>
      <c r="L56" s="858" t="str">
        <f>K55&amp;".1"</f>
        <v>....1.1.1.1</v>
      </c>
      <c r="Q56" s="833"/>
      <c r="R56" s="833"/>
      <c r="S56" s="242">
        <v>1</v>
      </c>
      <c r="T56" s="277"/>
      <c r="U56" s="264" t="str">
        <f>$L56</f>
        <v>....1.1.1.1</v>
      </c>
      <c r="V56" s="350"/>
      <c r="W56" s="266"/>
      <c r="X56" s="281"/>
      <c r="Y56" s="280"/>
      <c r="Z56" s="280"/>
      <c r="AA56" s="280"/>
      <c r="AB56" s="347"/>
      <c r="AC56" s="977"/>
      <c r="AD56" s="845"/>
      <c r="AE56" s="977"/>
      <c r="AF56" s="845"/>
      <c r="AG56" s="348"/>
      <c r="AH56" s="280"/>
      <c r="AI56" s="280"/>
      <c r="AJ56" s="280"/>
      <c r="AK56" s="282"/>
      <c r="AL56" s="977"/>
      <c r="AM56" s="845"/>
      <c r="AN56" s="977"/>
      <c r="AO56" s="845"/>
      <c r="AP56" s="320"/>
      <c r="AQ56" s="994" t="s">
        <v>577</v>
      </c>
      <c r="AR56" s="242" t="e">
        <f ca="1">STRCHECKDATE(X58:AP58)</f>
        <v>#NAME?</v>
      </c>
      <c r="AT56" s="63" t="str">
        <f t="shared" si="2"/>
        <v/>
      </c>
    </row>
    <row r="57" spans="1:46" ht="14.25" hidden="1" customHeight="1">
      <c r="A57" s="124" t="s">
        <v>300</v>
      </c>
      <c r="B57" s="124" t="s">
        <v>301</v>
      </c>
      <c r="C57" s="124" t="s">
        <v>302</v>
      </c>
      <c r="D57" s="124" t="s">
        <v>303</v>
      </c>
      <c r="E57" s="998"/>
      <c r="F57" s="998"/>
      <c r="G57" s="998"/>
      <c r="H57" s="998"/>
      <c r="I57" s="835"/>
      <c r="J57" s="835"/>
      <c r="K57" s="835"/>
      <c r="L57" s="858"/>
      <c r="Q57" s="833"/>
      <c r="R57" s="833"/>
      <c r="T57" s="277"/>
      <c r="U57" s="247"/>
      <c r="V57" s="266"/>
      <c r="W57" s="266"/>
      <c r="X57" s="281"/>
      <c r="Y57" s="281"/>
      <c r="Z57" s="281"/>
      <c r="AA57" s="281"/>
      <c r="AB57" s="351" t="str">
        <f>AC55&amp;"-"&amp;AE55</f>
        <v>-</v>
      </c>
      <c r="AC57" s="977"/>
      <c r="AD57" s="845"/>
      <c r="AE57" s="977"/>
      <c r="AF57" s="845"/>
      <c r="AG57" s="352"/>
      <c r="AH57" s="281"/>
      <c r="AI57" s="281"/>
      <c r="AJ57" s="281"/>
      <c r="AK57" s="284" t="str">
        <f>AL55&amp;"-"&amp;AN55</f>
        <v>-</v>
      </c>
      <c r="AL57" s="977"/>
      <c r="AM57" s="845"/>
      <c r="AN57" s="977"/>
      <c r="AO57" s="845"/>
      <c r="AP57" s="321"/>
      <c r="AQ57" s="995"/>
      <c r="AT57" s="63" t="str">
        <f t="shared" si="2"/>
        <v/>
      </c>
    </row>
    <row r="58" spans="1:46" ht="11.25" customHeight="1">
      <c r="A58" s="124" t="s">
        <v>300</v>
      </c>
      <c r="B58" s="124" t="s">
        <v>301</v>
      </c>
      <c r="C58" s="124" t="s">
        <v>302</v>
      </c>
      <c r="D58" s="124" t="s">
        <v>303</v>
      </c>
      <c r="E58" s="998"/>
      <c r="F58" s="998"/>
      <c r="G58" s="998"/>
      <c r="H58" s="998"/>
      <c r="I58" s="835"/>
      <c r="J58" s="835"/>
      <c r="K58" s="858"/>
      <c r="Q58" s="833"/>
      <c r="R58" s="833"/>
      <c r="T58" s="275"/>
      <c r="U58" s="286"/>
      <c r="V58" s="287" t="s">
        <v>578</v>
      </c>
      <c r="W58" s="93"/>
      <c r="X58" s="93"/>
      <c r="Y58" s="93"/>
      <c r="Z58" s="93"/>
      <c r="AA58" s="93"/>
      <c r="AB58" s="93"/>
      <c r="AC58" s="977"/>
      <c r="AD58" s="845"/>
      <c r="AE58" s="977"/>
      <c r="AF58" s="845"/>
      <c r="AG58" s="93"/>
      <c r="AH58" s="93"/>
      <c r="AI58" s="93"/>
      <c r="AJ58" s="93"/>
      <c r="AK58" s="93"/>
      <c r="AL58" s="977"/>
      <c r="AM58" s="845"/>
      <c r="AN58" s="977"/>
      <c r="AO58" s="845"/>
      <c r="AP58" s="288"/>
      <c r="AQ58" s="995"/>
      <c r="AT58" s="63" t="str">
        <f t="shared" si="2"/>
        <v>Добавить наименование поставщика</v>
      </c>
    </row>
    <row r="59" spans="1:46" ht="11.25" customHeight="1">
      <c r="A59" s="124" t="s">
        <v>300</v>
      </c>
      <c r="B59" s="124" t="s">
        <v>301</v>
      </c>
      <c r="C59" s="124" t="s">
        <v>302</v>
      </c>
      <c r="D59" s="124" t="s">
        <v>303</v>
      </c>
      <c r="E59" s="998"/>
      <c r="F59" s="998"/>
      <c r="G59" s="998"/>
      <c r="H59" s="998"/>
      <c r="I59" s="835"/>
      <c r="J59" s="858"/>
      <c r="Q59" s="833"/>
      <c r="R59" s="833"/>
      <c r="T59" s="275"/>
      <c r="U59" s="286"/>
      <c r="V59" s="289" t="s">
        <v>535</v>
      </c>
      <c r="W59" s="93"/>
      <c r="X59" s="93"/>
      <c r="Y59" s="93"/>
      <c r="Z59" s="93"/>
      <c r="AA59" s="93"/>
      <c r="AB59" s="93"/>
      <c r="AC59" s="357"/>
      <c r="AD59" s="357"/>
      <c r="AE59" s="357"/>
      <c r="AF59" s="357"/>
      <c r="AG59" s="93"/>
      <c r="AH59" s="93"/>
      <c r="AI59" s="93"/>
      <c r="AJ59" s="93"/>
      <c r="AK59" s="93"/>
      <c r="AL59" s="93"/>
      <c r="AM59" s="93"/>
      <c r="AN59" s="93"/>
      <c r="AO59" s="93"/>
      <c r="AP59" s="288"/>
      <c r="AQ59" s="996"/>
      <c r="AT59" s="63" t="str">
        <f t="shared" si="2"/>
        <v>Добавить вид теплоносителя (параметры теплоносителя)</v>
      </c>
    </row>
    <row r="60" spans="1:46" ht="11.25" customHeight="1">
      <c r="A60" s="124" t="s">
        <v>300</v>
      </c>
      <c r="B60" s="124" t="s">
        <v>301</v>
      </c>
      <c r="C60" s="124" t="s">
        <v>302</v>
      </c>
      <c r="D60" s="124" t="s">
        <v>303</v>
      </c>
      <c r="E60" s="998"/>
      <c r="F60" s="998"/>
      <c r="G60" s="998"/>
      <c r="H60" s="998"/>
      <c r="I60" s="858"/>
      <c r="Q60" s="833"/>
      <c r="T60" s="275"/>
      <c r="U60" s="286"/>
      <c r="V60" s="292" t="s">
        <v>536</v>
      </c>
      <c r="W60" s="93"/>
      <c r="X60" s="93"/>
      <c r="Y60" s="93"/>
      <c r="Z60" s="93"/>
      <c r="AA60" s="93"/>
      <c r="AB60" s="93"/>
      <c r="AC60" s="93"/>
      <c r="AD60" s="93"/>
      <c r="AE60" s="93"/>
      <c r="AF60" s="290"/>
      <c r="AG60" s="93"/>
      <c r="AH60" s="93"/>
      <c r="AI60" s="93"/>
      <c r="AJ60" s="93"/>
      <c r="AK60" s="93"/>
      <c r="AL60" s="93"/>
      <c r="AM60" s="93"/>
      <c r="AN60" s="93"/>
      <c r="AO60" s="290"/>
      <c r="AP60" s="93"/>
      <c r="AQ60" s="291"/>
      <c r="AT60" s="63" t="str">
        <f t="shared" si="2"/>
        <v>Добавить группу потребителей</v>
      </c>
    </row>
    <row r="61" spans="1:46" ht="14.25" hidden="1" customHeight="1">
      <c r="A61" s="124" t="s">
        <v>300</v>
      </c>
      <c r="B61" s="124" t="s">
        <v>301</v>
      </c>
      <c r="C61" s="124" t="s">
        <v>302</v>
      </c>
      <c r="D61" s="124" t="s">
        <v>303</v>
      </c>
      <c r="E61" s="998"/>
      <c r="F61" s="998"/>
      <c r="G61" s="998"/>
      <c r="H61" s="997"/>
      <c r="S61" s="263"/>
      <c r="U61" s="330"/>
      <c r="V61" s="331"/>
      <c r="W61" s="332"/>
      <c r="X61" s="332"/>
      <c r="Y61" s="332"/>
      <c r="Z61" s="332"/>
      <c r="AA61" s="332"/>
      <c r="AB61" s="332"/>
      <c r="AC61" s="332"/>
      <c r="AD61" s="332"/>
      <c r="AE61" s="332"/>
      <c r="AF61" s="332"/>
      <c r="AG61" s="332"/>
      <c r="AH61" s="332"/>
      <c r="AI61" s="332"/>
      <c r="AJ61" s="332"/>
      <c r="AK61" s="332"/>
      <c r="AL61" s="332"/>
      <c r="AM61" s="332"/>
      <c r="AN61" s="332"/>
      <c r="AO61" s="332"/>
      <c r="AP61" s="332"/>
      <c r="AQ61" s="333"/>
      <c r="AT61" s="63" t="str">
        <f t="shared" si="2"/>
        <v/>
      </c>
    </row>
    <row r="62" spans="1:46" ht="14.25" hidden="1" customHeight="1">
      <c r="A62" s="324" t="s">
        <v>300</v>
      </c>
      <c r="B62" s="324" t="s">
        <v>301</v>
      </c>
      <c r="C62" s="324" t="s">
        <v>302</v>
      </c>
      <c r="E62" s="998"/>
      <c r="F62" s="998"/>
      <c r="G62" s="997"/>
      <c r="V62" s="297" t="s">
        <v>538</v>
      </c>
      <c r="AT62" s="63" t="str">
        <f t="shared" si="2"/>
        <v>Добавить источник для дифференциации</v>
      </c>
    </row>
    <row r="63" spans="1:46" ht="14.25" hidden="1" customHeight="1">
      <c r="A63" s="324" t="s">
        <v>300</v>
      </c>
      <c r="B63" s="324" t="s">
        <v>301</v>
      </c>
      <c r="E63" s="998"/>
      <c r="F63" s="997"/>
      <c r="V63" s="297" t="s">
        <v>539</v>
      </c>
      <c r="AT63" s="63" t="str">
        <f t="shared" si="2"/>
        <v>Добавить централизованную систему для дифференциации</v>
      </c>
    </row>
    <row r="64" spans="1:46" ht="14.25" hidden="1" customHeight="1">
      <c r="A64" s="324" t="s">
        <v>300</v>
      </c>
      <c r="E64" s="997"/>
      <c r="V64" s="297" t="s">
        <v>540</v>
      </c>
      <c r="AT64" s="63" t="str">
        <f t="shared" si="2"/>
        <v>Добавить территорию для дифференциации</v>
      </c>
    </row>
    <row r="65" spans="22:46" ht="5.25" customHeight="1">
      <c r="V65" s="297" t="s">
        <v>572</v>
      </c>
      <c r="AT65" s="63" t="str">
        <f t="shared" si="2"/>
        <v>Добавить наименование тарифа</v>
      </c>
    </row>
    <row r="66" spans="22:46" ht="11.25" customHeight="1"/>
    <row r="67" spans="22:46" ht="33.75" customHeight="1">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row>
    <row r="68" spans="22:46" ht="19.5" customHeight="1">
      <c r="V68" s="833"/>
      <c r="W68" s="833"/>
      <c r="X68" s="833"/>
      <c r="Y68" s="833"/>
      <c r="Z68" s="833"/>
      <c r="AA68" s="833"/>
      <c r="AB68" s="833"/>
      <c r="AC68" s="833"/>
      <c r="AD68" s="833"/>
      <c r="AE68" s="833"/>
      <c r="AF68" s="833"/>
      <c r="AG68" s="833"/>
      <c r="AH68" s="833"/>
      <c r="AI68" s="833"/>
      <c r="AJ68" s="833"/>
      <c r="AK68" s="833"/>
      <c r="AL68" s="833"/>
      <c r="AM68" s="833"/>
      <c r="AN68" s="833"/>
      <c r="AO68" s="833"/>
      <c r="AP68" s="833"/>
      <c r="AQ68" s="833"/>
    </row>
    <row r="70" spans="22:46" ht="27" customHeight="1">
      <c r="V70" s="833"/>
      <c r="W70" s="833"/>
      <c r="X70" s="833"/>
      <c r="Y70" s="833"/>
      <c r="Z70" s="833"/>
      <c r="AA70" s="833"/>
      <c r="AB70" s="833"/>
      <c r="AC70" s="833"/>
      <c r="AD70" s="833"/>
      <c r="AE70" s="833"/>
      <c r="AF70" s="833"/>
      <c r="AG70" s="833"/>
      <c r="AH70" s="833"/>
      <c r="AI70" s="833"/>
      <c r="AJ70" s="833"/>
      <c r="AK70" s="833"/>
      <c r="AL70" s="833"/>
      <c r="AM70" s="833"/>
      <c r="AN70" s="833"/>
      <c r="AO70" s="833"/>
      <c r="AP70" s="833"/>
      <c r="AQ70" s="833"/>
    </row>
    <row r="71" spans="22:46" ht="18" customHeight="1">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68"/>
  <sheetViews>
    <sheetView showGridLines="0" topLeftCell="P26"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2"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03125" hidden="1" customWidth="1"/>
    <col min="28" max="28" width="5.42578125" customWidth="1"/>
    <col min="29" max="30" width="3.7109375" customWidth="1"/>
    <col min="31" max="31" width="24.7109375" customWidth="1"/>
    <col min="32" max="34" width="3.7109375" customWidth="1"/>
    <col min="35" max="35" width="24.7109375" customWidth="1"/>
    <col min="36" max="38" width="3.7109375" customWidth="1"/>
    <col min="39" max="39" width="18.85546875" customWidth="1"/>
    <col min="40" max="41" width="21.7109375" customWidth="1"/>
    <col min="42" max="42" width="11.7109375" customWidth="1"/>
    <col min="43" max="43" width="3.7109375" customWidth="1"/>
    <col min="44" max="44" width="11.7109375" customWidth="1"/>
    <col min="45" max="45" width="8.5703125" customWidth="1"/>
    <col min="46" max="46" width="4.7109375" customWidth="1"/>
    <col min="47" max="47" width="115.7109375" customWidth="1"/>
    <col min="50" max="50" width="11.140625" customWidth="1"/>
  </cols>
  <sheetData>
    <row r="1" spans="5:50" ht="14.25" hidden="1" customHeight="1"/>
    <row r="2" spans="5:50" ht="21" hidden="1" customHeight="1">
      <c r="E2" s="971">
        <v>1</v>
      </c>
      <c r="R2" s="263"/>
      <c r="S2" s="264" t="e">
        <f>INDEX(PT_DIFFERENTIATION_NUM_NTAR,MATCH(A2,PT_DIFFERENTIATION_NTAR_ID,0))</f>
        <v>#N/A</v>
      </c>
      <c r="T2" s="265" t="s">
        <v>255</v>
      </c>
      <c r="U2" s="266"/>
      <c r="V2" s="967"/>
      <c r="W2" s="967"/>
      <c r="X2" s="967"/>
      <c r="Y2" s="967"/>
      <c r="Z2" s="967"/>
      <c r="AA2" s="968"/>
      <c r="AB2" s="966" t="e">
        <f>INDEX(PT_DIFFERENTIATION_NTAR,MATCH(A2,PT_DIFFERENTIATION_NTAR_ID,0))</f>
        <v>#N/A</v>
      </c>
      <c r="AC2" s="967"/>
      <c r="AD2" s="967"/>
      <c r="AE2" s="967"/>
      <c r="AF2" s="967"/>
      <c r="AG2" s="967"/>
      <c r="AH2" s="967"/>
      <c r="AI2" s="967"/>
      <c r="AJ2" s="967"/>
      <c r="AK2" s="967"/>
      <c r="AL2" s="967"/>
      <c r="AM2" s="967"/>
      <c r="AN2" s="967"/>
      <c r="AO2" s="967"/>
      <c r="AP2" s="967"/>
      <c r="AQ2" s="967"/>
      <c r="AR2" s="967"/>
      <c r="AS2" s="967"/>
      <c r="AT2" s="968"/>
      <c r="AU2" s="268" t="s">
        <v>520</v>
      </c>
      <c r="AX2" s="63" t="str">
        <f t="shared" ref="AX2:AX8" si="0">IF(T2="","",T2)</f>
        <v>Наименование тарифа</v>
      </c>
    </row>
    <row r="3" spans="5:50" ht="21" hidden="1" customHeight="1">
      <c r="E3" s="972"/>
      <c r="F3" s="971">
        <v>1</v>
      </c>
      <c r="Q3" s="360"/>
      <c r="R3" s="270"/>
      <c r="S3" s="264" t="e">
        <f>INDEX(PT_DIFFERENTIATION_NUM_TER,MATCH(B3,PT_DIFFERENTIATION_TER_ID,0))</f>
        <v>#N/A</v>
      </c>
      <c r="T3" s="271" t="s">
        <v>521</v>
      </c>
      <c r="U3" s="266"/>
      <c r="V3" s="967"/>
      <c r="W3" s="967"/>
      <c r="X3" s="967"/>
      <c r="Y3" s="967"/>
      <c r="Z3" s="967"/>
      <c r="AA3" s="968"/>
      <c r="AB3" s="966" t="e">
        <f>INDEX(PT_DIFFERENTIATION_TER,MATCH(B3,PT_DIFFERENTIATION_TER_ID,0))</f>
        <v>#N/A</v>
      </c>
      <c r="AC3" s="967"/>
      <c r="AD3" s="967"/>
      <c r="AE3" s="967"/>
      <c r="AF3" s="967"/>
      <c r="AG3" s="967"/>
      <c r="AH3" s="967"/>
      <c r="AI3" s="967"/>
      <c r="AJ3" s="967"/>
      <c r="AK3" s="967"/>
      <c r="AL3" s="967"/>
      <c r="AM3" s="967"/>
      <c r="AN3" s="967"/>
      <c r="AO3" s="967"/>
      <c r="AP3" s="967"/>
      <c r="AQ3" s="967"/>
      <c r="AR3" s="967"/>
      <c r="AS3" s="967"/>
      <c r="AT3" s="968"/>
      <c r="AU3" s="268" t="s">
        <v>522</v>
      </c>
      <c r="AX3" s="63" t="str">
        <f t="shared" si="0"/>
        <v>Территория действия тарифа</v>
      </c>
    </row>
    <row r="4" spans="5:50" ht="22.5" hidden="1" customHeight="1">
      <c r="E4" s="972"/>
      <c r="F4" s="972"/>
      <c r="G4" s="971">
        <v>1</v>
      </c>
      <c r="Q4" s="360"/>
      <c r="R4" s="270"/>
      <c r="S4" s="264" t="e">
        <f>INDEX(PT_DIFFERENTIATION_NUM_CS,MATCH(C4,PT_DIFFERENTIATION_CS_ID,0))</f>
        <v>#N/A</v>
      </c>
      <c r="T4" s="272" t="s">
        <v>523</v>
      </c>
      <c r="U4" s="266"/>
      <c r="V4" s="967"/>
      <c r="W4" s="967"/>
      <c r="X4" s="967"/>
      <c r="Y4" s="967"/>
      <c r="Z4" s="967"/>
      <c r="AA4" s="968"/>
      <c r="AB4" s="966" t="e">
        <f>INDEX(PT_DIFFERENTIATION_CS,MATCH(C4,PT_DIFFERENTIATION_CS_ID,0))</f>
        <v>#N/A</v>
      </c>
      <c r="AC4" s="967"/>
      <c r="AD4" s="967"/>
      <c r="AE4" s="967"/>
      <c r="AF4" s="967"/>
      <c r="AG4" s="967"/>
      <c r="AH4" s="967"/>
      <c r="AI4" s="967"/>
      <c r="AJ4" s="967"/>
      <c r="AK4" s="967"/>
      <c r="AL4" s="967"/>
      <c r="AM4" s="967"/>
      <c r="AN4" s="967"/>
      <c r="AO4" s="967"/>
      <c r="AP4" s="967"/>
      <c r="AQ4" s="967"/>
      <c r="AR4" s="967"/>
      <c r="AS4" s="967"/>
      <c r="AT4" s="968"/>
      <c r="AU4" s="268" t="s">
        <v>524</v>
      </c>
      <c r="AX4" s="63" t="str">
        <f t="shared" si="0"/>
        <v xml:space="preserve">Наименование системы теплоснабжения </v>
      </c>
    </row>
    <row r="5" spans="5:50" ht="21" hidden="1" customHeight="1">
      <c r="E5" s="972"/>
      <c r="F5" s="972"/>
      <c r="G5" s="972"/>
      <c r="H5" s="971">
        <v>1</v>
      </c>
      <c r="Q5" s="360"/>
      <c r="R5" s="270"/>
      <c r="S5" s="264" t="e">
        <f>INDEX(PT_DIFFERENTIATION_NUM_IST_TE,MATCH(D5,PT_DIFFERENTIATION_IST_TE_ID,0))</f>
        <v>#N/A</v>
      </c>
      <c r="T5" s="273" t="s">
        <v>525</v>
      </c>
      <c r="U5" s="266"/>
      <c r="V5" s="967"/>
      <c r="W5" s="967"/>
      <c r="X5" s="967"/>
      <c r="Y5" s="967"/>
      <c r="Z5" s="967"/>
      <c r="AA5" s="968"/>
      <c r="AB5" s="966" t="e">
        <f>INDEX(PT_DIFFERENTIATION_IST_TE,MATCH(D5,PT_DIFFERENTIATION_IST_TE_ID,0))</f>
        <v>#N/A</v>
      </c>
      <c r="AC5" s="967"/>
      <c r="AD5" s="967"/>
      <c r="AE5" s="967"/>
      <c r="AF5" s="967"/>
      <c r="AG5" s="967"/>
      <c r="AH5" s="967"/>
      <c r="AI5" s="967"/>
      <c r="AJ5" s="967"/>
      <c r="AK5" s="967"/>
      <c r="AL5" s="967"/>
      <c r="AM5" s="967"/>
      <c r="AN5" s="967"/>
      <c r="AO5" s="967"/>
      <c r="AP5" s="967"/>
      <c r="AQ5" s="967"/>
      <c r="AR5" s="967"/>
      <c r="AS5" s="967"/>
      <c r="AT5" s="968"/>
      <c r="AU5" s="268" t="s">
        <v>526</v>
      </c>
      <c r="AX5" s="63" t="str">
        <f t="shared" si="0"/>
        <v xml:space="preserve">Источник тепловой энергии  </v>
      </c>
    </row>
    <row r="6" spans="5:50" ht="0.75" hidden="1" customHeight="1">
      <c r="E6" s="972"/>
      <c r="F6" s="972"/>
      <c r="G6" s="972"/>
      <c r="H6" s="972"/>
      <c r="I6" s="973" t="e">
        <f>S5&amp;".1"</f>
        <v>#N/A</v>
      </c>
      <c r="L6" s="334" t="s">
        <v>527</v>
      </c>
      <c r="P6" s="975">
        <v>1</v>
      </c>
      <c r="R6" s="275"/>
      <c r="S6" s="165"/>
      <c r="T6" s="326"/>
      <c r="U6" s="327"/>
      <c r="V6" s="1003"/>
      <c r="W6" s="1003"/>
      <c r="X6" s="1003"/>
      <c r="Y6" s="1003"/>
      <c r="Z6" s="1003"/>
      <c r="AA6" s="1004"/>
      <c r="AB6" s="1002"/>
      <c r="AC6" s="1003"/>
      <c r="AD6" s="1003"/>
      <c r="AE6" s="1003"/>
      <c r="AF6" s="1003"/>
      <c r="AG6" s="1003"/>
      <c r="AH6" s="1003"/>
      <c r="AI6" s="1003"/>
      <c r="AJ6" s="1003"/>
      <c r="AK6" s="1003"/>
      <c r="AL6" s="1003"/>
      <c r="AM6" s="1003"/>
      <c r="AN6" s="1003"/>
      <c r="AO6" s="1003"/>
      <c r="AP6" s="1003"/>
      <c r="AQ6" s="1003"/>
      <c r="AR6" s="1003"/>
      <c r="AS6" s="1003"/>
      <c r="AT6" s="1004"/>
      <c r="AU6" s="329"/>
      <c r="AX6" s="63" t="str">
        <f t="shared" si="0"/>
        <v/>
      </c>
    </row>
    <row r="7" spans="5:50" ht="0.75" hidden="1" customHeight="1">
      <c r="E7" s="972"/>
      <c r="F7" s="972"/>
      <c r="G7" s="972"/>
      <c r="H7" s="972"/>
      <c r="I7" s="974"/>
      <c r="J7" s="973" t="e">
        <f>S5&amp;".1"</f>
        <v>#N/A</v>
      </c>
      <c r="P7" s="833"/>
      <c r="Q7" s="975">
        <v>1</v>
      </c>
      <c r="R7" s="277"/>
      <c r="S7" s="165"/>
      <c r="T7" s="361"/>
      <c r="U7" s="327"/>
      <c r="V7" s="1003"/>
      <c r="W7" s="1003"/>
      <c r="X7" s="1003"/>
      <c r="Y7" s="1003"/>
      <c r="Z7" s="1003"/>
      <c r="AA7" s="1004"/>
      <c r="AB7" s="1002"/>
      <c r="AC7" s="1003"/>
      <c r="AD7" s="1003"/>
      <c r="AE7" s="1003"/>
      <c r="AF7" s="1003"/>
      <c r="AG7" s="1003"/>
      <c r="AH7" s="1003"/>
      <c r="AI7" s="1003"/>
      <c r="AJ7" s="1003"/>
      <c r="AK7" s="1003"/>
      <c r="AL7" s="1003"/>
      <c r="AM7" s="1003"/>
      <c r="AN7" s="1003"/>
      <c r="AO7" s="1003"/>
      <c r="AP7" s="1003"/>
      <c r="AQ7" s="1003"/>
      <c r="AR7" s="1003"/>
      <c r="AS7" s="1003"/>
      <c r="AT7" s="1004"/>
      <c r="AU7" s="329"/>
      <c r="AX7" s="63" t="str">
        <f t="shared" si="0"/>
        <v/>
      </c>
    </row>
    <row r="8" spans="5:50" ht="21" hidden="1" customHeight="1">
      <c r="E8" s="972"/>
      <c r="F8" s="972"/>
      <c r="G8" s="972"/>
      <c r="H8" s="972"/>
      <c r="I8" s="974"/>
      <c r="J8" s="974"/>
      <c r="K8" s="973" t="e">
        <f>S5&amp;".1"</f>
        <v>#N/A</v>
      </c>
      <c r="P8" s="833"/>
      <c r="Q8" s="833"/>
      <c r="R8" s="1031">
        <v>1</v>
      </c>
      <c r="S8" s="1028" t="e">
        <f>$K8</f>
        <v>#N/A</v>
      </c>
      <c r="T8" s="1025"/>
      <c r="U8" s="266"/>
      <c r="V8" s="280"/>
      <c r="W8" s="282"/>
      <c r="X8" s="976"/>
      <c r="Y8" s="845" t="s">
        <v>46</v>
      </c>
      <c r="Z8" s="976"/>
      <c r="AA8" s="845" t="s">
        <v>46</v>
      </c>
      <c r="AB8" s="845" t="s">
        <v>39</v>
      </c>
      <c r="AC8" s="1024"/>
      <c r="AD8" s="930">
        <v>1</v>
      </c>
      <c r="AE8" s="1037"/>
      <c r="AF8" s="845" t="s">
        <v>39</v>
      </c>
      <c r="AG8" s="1024"/>
      <c r="AH8" s="930">
        <v>1</v>
      </c>
      <c r="AI8" s="1037"/>
      <c r="AJ8" s="845" t="s">
        <v>39</v>
      </c>
      <c r="AK8" s="364"/>
      <c r="AL8" s="159">
        <v>1</v>
      </c>
      <c r="AM8" s="45"/>
      <c r="AN8" s="280"/>
      <c r="AO8" s="282"/>
      <c r="AP8" s="283"/>
      <c r="AQ8" s="98" t="s">
        <v>46</v>
      </c>
      <c r="AR8" s="283"/>
      <c r="AS8" s="98" t="s">
        <v>46</v>
      </c>
      <c r="AT8" s="320"/>
      <c r="AU8" s="994" t="s">
        <v>588</v>
      </c>
      <c r="AV8" s="242" t="e">
        <f ca="1">STRCHECKDATE(V11:AT11)</f>
        <v>#NAME?</v>
      </c>
      <c r="AX8" s="63" t="str">
        <f t="shared" si="0"/>
        <v/>
      </c>
    </row>
    <row r="9" spans="5:50" ht="11.25" hidden="1" customHeight="1">
      <c r="E9" s="972"/>
      <c r="F9" s="972"/>
      <c r="G9" s="972"/>
      <c r="H9" s="972"/>
      <c r="I9" s="974"/>
      <c r="J9" s="974"/>
      <c r="K9" s="973"/>
      <c r="P9" s="833"/>
      <c r="Q9" s="833"/>
      <c r="R9" s="1031"/>
      <c r="S9" s="1029"/>
      <c r="T9" s="1026"/>
      <c r="U9" s="266"/>
      <c r="V9" s="354"/>
      <c r="W9" s="365"/>
      <c r="X9" s="976"/>
      <c r="Y9" s="845"/>
      <c r="Z9" s="976"/>
      <c r="AA9" s="845"/>
      <c r="AB9" s="845"/>
      <c r="AC9" s="1024"/>
      <c r="AD9" s="930"/>
      <c r="AE9" s="1037"/>
      <c r="AF9" s="845"/>
      <c r="AG9" s="1024"/>
      <c r="AH9" s="930"/>
      <c r="AI9" s="1037"/>
      <c r="AJ9" s="845"/>
      <c r="AK9" s="366"/>
      <c r="AL9" s="86"/>
      <c r="AM9" s="75" t="s">
        <v>589</v>
      </c>
      <c r="AN9" s="354"/>
      <c r="AO9" s="367"/>
      <c r="AP9" s="354"/>
      <c r="AQ9" s="354"/>
      <c r="AR9" s="354"/>
      <c r="AS9" s="354"/>
      <c r="AT9" s="368"/>
      <c r="AU9" s="995"/>
    </row>
    <row r="10" spans="5:50" ht="11.25" hidden="1" customHeight="1">
      <c r="E10" s="972"/>
      <c r="F10" s="972"/>
      <c r="G10" s="972"/>
      <c r="H10" s="972"/>
      <c r="I10" s="974"/>
      <c r="J10" s="974"/>
      <c r="K10" s="973"/>
      <c r="P10" s="833"/>
      <c r="Q10" s="833"/>
      <c r="R10" s="1031"/>
      <c r="S10" s="1029"/>
      <c r="T10" s="1026"/>
      <c r="U10" s="266"/>
      <c r="V10" s="354"/>
      <c r="W10" s="365"/>
      <c r="X10" s="976"/>
      <c r="Y10" s="845"/>
      <c r="Z10" s="976"/>
      <c r="AA10" s="845"/>
      <c r="AB10" s="845"/>
      <c r="AC10" s="1024"/>
      <c r="AD10" s="930"/>
      <c r="AE10" s="1037"/>
      <c r="AF10" s="845"/>
      <c r="AG10" s="369"/>
      <c r="AH10" s="75"/>
      <c r="AI10" s="75" t="s">
        <v>590</v>
      </c>
      <c r="AJ10" s="354"/>
      <c r="AK10" s="354"/>
      <c r="AL10" s="354"/>
      <c r="AM10" s="354"/>
      <c r="AN10" s="354"/>
      <c r="AO10" s="367"/>
      <c r="AP10" s="354"/>
      <c r="AQ10" s="354"/>
      <c r="AR10" s="354"/>
      <c r="AS10" s="354"/>
      <c r="AT10" s="368"/>
      <c r="AU10" s="995"/>
    </row>
    <row r="11" spans="5:50" ht="11.25" hidden="1" customHeight="1">
      <c r="E11" s="972"/>
      <c r="F11" s="972"/>
      <c r="G11" s="972"/>
      <c r="H11" s="972"/>
      <c r="I11" s="974"/>
      <c r="J11" s="974"/>
      <c r="K11" s="973"/>
      <c r="P11" s="833"/>
      <c r="Q11" s="833"/>
      <c r="R11" s="1031"/>
      <c r="S11" s="1030"/>
      <c r="T11" s="1027"/>
      <c r="U11" s="266"/>
      <c r="V11" s="354"/>
      <c r="W11" s="370" t="str">
        <f>X8&amp;"-"&amp;Z8</f>
        <v>-</v>
      </c>
      <c r="X11" s="977"/>
      <c r="Y11" s="845"/>
      <c r="Z11" s="977"/>
      <c r="AA11" s="845"/>
      <c r="AB11" s="845"/>
      <c r="AC11" s="371"/>
      <c r="AD11" s="372"/>
      <c r="AE11" s="75" t="s">
        <v>591</v>
      </c>
      <c r="AF11" s="354"/>
      <c r="AG11" s="354"/>
      <c r="AH11" s="354"/>
      <c r="AI11" s="354"/>
      <c r="AJ11" s="354"/>
      <c r="AK11" s="354"/>
      <c r="AL11" s="354"/>
      <c r="AM11" s="354"/>
      <c r="AN11" s="354"/>
      <c r="AO11" s="355" t="str">
        <f>AP8&amp;"-"&amp;AR8</f>
        <v>-</v>
      </c>
      <c r="AP11" s="354"/>
      <c r="AQ11" s="354"/>
      <c r="AR11" s="354"/>
      <c r="AS11" s="354"/>
      <c r="AT11" s="321"/>
      <c r="AU11" s="995"/>
      <c r="AX11" s="63" t="str">
        <f t="shared" ref="AX11:AX17" si="1">IF(T11="","",T11)</f>
        <v/>
      </c>
    </row>
    <row r="12" spans="5:50" ht="11.25" hidden="1" customHeight="1">
      <c r="E12" s="972"/>
      <c r="F12" s="972"/>
      <c r="G12" s="972"/>
      <c r="H12" s="972"/>
      <c r="I12" s="974"/>
      <c r="J12" s="973"/>
      <c r="P12" s="833"/>
      <c r="Q12" s="833"/>
      <c r="R12" s="275"/>
      <c r="S12" s="286"/>
      <c r="T12" s="289" t="s">
        <v>592</v>
      </c>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288"/>
      <c r="AU12" s="996"/>
      <c r="AX12" s="63" t="str">
        <f t="shared" si="1"/>
        <v>Добавить строку</v>
      </c>
    </row>
    <row r="13" spans="5:50" ht="0.75" hidden="1" customHeight="1">
      <c r="E13" s="972"/>
      <c r="F13" s="972"/>
      <c r="G13" s="972"/>
      <c r="H13" s="972"/>
      <c r="I13" s="973"/>
      <c r="P13" s="833"/>
      <c r="R13" s="275"/>
      <c r="S13" s="330"/>
      <c r="T13" s="331"/>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3"/>
      <c r="AX13" s="63" t="str">
        <f t="shared" si="1"/>
        <v/>
      </c>
    </row>
    <row r="14" spans="5:50" ht="0.75" hidden="1" customHeight="1">
      <c r="E14" s="972"/>
      <c r="F14" s="972"/>
      <c r="G14" s="972"/>
      <c r="H14" s="971"/>
      <c r="R14" s="373"/>
      <c r="S14" s="330"/>
      <c r="T14" s="331"/>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3"/>
      <c r="AX14" s="63" t="str">
        <f t="shared" si="1"/>
        <v/>
      </c>
    </row>
    <row r="15" spans="5:50" ht="0.75" hidden="1" customHeight="1">
      <c r="E15" s="972"/>
      <c r="F15" s="972"/>
      <c r="G15" s="971"/>
      <c r="T15" s="297" t="s">
        <v>538</v>
      </c>
      <c r="AX15" s="63" t="str">
        <f t="shared" si="1"/>
        <v>Добавить источник для дифференциации</v>
      </c>
    </row>
    <row r="16" spans="5:50" ht="0.75" hidden="1" customHeight="1">
      <c r="E16" s="972"/>
      <c r="F16" s="971"/>
      <c r="T16" s="297" t="s">
        <v>539</v>
      </c>
      <c r="AX16" s="63" t="str">
        <f t="shared" si="1"/>
        <v>Добавить централизованную систему для дифференциации</v>
      </c>
    </row>
    <row r="17" spans="5:50" ht="0.75" hidden="1" customHeight="1">
      <c r="E17" s="971"/>
      <c r="T17" s="297" t="s">
        <v>540</v>
      </c>
      <c r="AX17" s="63" t="str">
        <f t="shared" si="1"/>
        <v>Добавить территорию для дифференциации</v>
      </c>
    </row>
    <row r="18" spans="5:50" ht="14.25" hidden="1" customHeight="1"/>
    <row r="19" spans="5:50" ht="14.25" hidden="1" customHeight="1">
      <c r="AB19" s="374" t="s">
        <v>39</v>
      </c>
      <c r="AD19" s="374">
        <v>1</v>
      </c>
      <c r="AF19" s="374" t="s">
        <v>39</v>
      </c>
      <c r="AH19" s="374">
        <v>1</v>
      </c>
      <c r="AJ19" s="374" t="s">
        <v>39</v>
      </c>
      <c r="AL19" s="374">
        <v>1</v>
      </c>
      <c r="AM19" s="375"/>
      <c r="AN19" s="376"/>
      <c r="AO19" s="377"/>
      <c r="AP19" s="378"/>
      <c r="AQ19" s="379" t="s">
        <v>46</v>
      </c>
      <c r="AR19" s="378"/>
      <c r="AS19" s="379" t="s">
        <v>46</v>
      </c>
    </row>
    <row r="20" spans="5:50" ht="14.25" hidden="1" customHeight="1"/>
    <row r="21" spans="5:50" ht="14.25" hidden="1" customHeight="1">
      <c r="O21" s="300" t="s">
        <v>541</v>
      </c>
      <c r="X21" s="323"/>
      <c r="Z21" s="323"/>
      <c r="AP21" s="323"/>
      <c r="AR21" s="323"/>
    </row>
    <row r="22" spans="5:50" ht="14.25" hidden="1" customHeight="1"/>
    <row r="23" spans="5:50" ht="14.25" hidden="1" customHeight="1">
      <c r="O23" s="380" t="s">
        <v>542</v>
      </c>
      <c r="Y23" s="380" t="s">
        <v>544</v>
      </c>
      <c r="AA23" s="380" t="s">
        <v>545</v>
      </c>
      <c r="AB23" s="380" t="s">
        <v>593</v>
      </c>
      <c r="AE23" s="380" t="s">
        <v>594</v>
      </c>
      <c r="AF23" s="380" t="s">
        <v>593</v>
      </c>
      <c r="AI23" s="380" t="s">
        <v>595</v>
      </c>
      <c r="AJ23" s="380" t="s">
        <v>593</v>
      </c>
      <c r="AM23" s="380" t="s">
        <v>596</v>
      </c>
      <c r="AQ23" s="380" t="s">
        <v>544</v>
      </c>
      <c r="AS23" s="380" t="s">
        <v>545</v>
      </c>
    </row>
    <row r="24" spans="5:50" ht="14.25" hidden="1" customHeight="1"/>
    <row r="25" spans="5:50" ht="14.25" hidden="1" customHeight="1"/>
    <row r="26" spans="5:50" ht="14.25" customHeight="1">
      <c r="Q26" s="381"/>
      <c r="R26" s="301"/>
      <c r="S26" s="302"/>
      <c r="T26" s="22"/>
      <c r="U26" s="22"/>
    </row>
    <row r="27" spans="5:50" ht="26.25" customHeight="1">
      <c r="Q27" s="381"/>
      <c r="R27" s="301"/>
      <c r="S27" s="9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953"/>
      <c r="U27" s="953"/>
      <c r="V27" s="953"/>
      <c r="W27" s="953"/>
      <c r="X27" s="953"/>
      <c r="Y27" s="953"/>
      <c r="Z27" s="953"/>
      <c r="AA27" s="953"/>
      <c r="AB27" s="953"/>
      <c r="AC27" s="953"/>
      <c r="AD27" s="953"/>
      <c r="AE27" s="953"/>
      <c r="AF27" s="953"/>
      <c r="AG27" s="953"/>
      <c r="AH27" s="953"/>
      <c r="AI27" s="953"/>
      <c r="AJ27" s="953"/>
      <c r="AK27" s="953"/>
      <c r="AL27" s="953"/>
      <c r="AM27" s="953"/>
      <c r="AN27" s="953"/>
      <c r="AO27" s="953"/>
      <c r="AP27" s="953"/>
      <c r="AQ27" s="953"/>
      <c r="AR27" s="953"/>
    </row>
    <row r="28" spans="5:50" ht="14.25" customHeight="1">
      <c r="Q28" s="381"/>
      <c r="R28" s="301"/>
      <c r="S28" s="927" t="str">
        <f>IF(org=0,"Не определено",org)</f>
        <v>ООО "Смоленскрегионтеплоэнерго"</v>
      </c>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row>
    <row r="29" spans="5:50" ht="14.25" hidden="1" customHeight="1">
      <c r="Q29" s="381"/>
      <c r="R29" s="301"/>
      <c r="S29" s="302"/>
      <c r="T29" s="22"/>
      <c r="U29" s="22"/>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row>
    <row r="30" spans="5:50" ht="25.5" hidden="1" customHeight="1">
      <c r="S30" s="963" t="s">
        <v>24</v>
      </c>
      <c r="T30" s="963"/>
      <c r="U30" s="305"/>
      <c r="V30" s="965" t="str">
        <f>IF(TITLE_NAME_OR_PR_CHANGE="",IF(TITLE_NAME_OR_PR="","",TITLE_NAME_OR_PR),TITLE_NAME_OR_PR_CHANGE)</f>
        <v/>
      </c>
      <c r="W30" s="965"/>
      <c r="X30" s="965"/>
      <c r="Y30" s="965"/>
      <c r="Z30" s="965"/>
      <c r="AB30" s="965" t="str">
        <f>IF(TITLE_NAME_OR_PR_CHANGE="",IF(TITLE_NAME_OR_PR="","",TITLE_NAME_OR_PR),TITLE_NAME_OR_PR_CHANGE)</f>
        <v/>
      </c>
      <c r="AC30" s="965"/>
      <c r="AD30" s="965"/>
      <c r="AE30" s="965"/>
      <c r="AF30" s="965"/>
      <c r="AG30" s="965"/>
      <c r="AH30" s="965"/>
      <c r="AI30" s="965"/>
      <c r="AJ30" s="965"/>
      <c r="AK30" s="965"/>
      <c r="AL30" s="965"/>
      <c r="AM30" s="965"/>
      <c r="AN30" s="965"/>
      <c r="AO30" s="965"/>
      <c r="AP30" s="965"/>
      <c r="AQ30" s="965"/>
      <c r="AR30" s="965"/>
    </row>
    <row r="31" spans="5:50" ht="18.75" hidden="1" customHeight="1">
      <c r="S31" s="963" t="s">
        <v>547</v>
      </c>
      <c r="T31" s="963"/>
      <c r="U31" s="305"/>
      <c r="V31" s="964" t="str">
        <f>IF(TITLE_DATE_PR_CHANGE="",IF(TITLE_DATE_PR="","",TITLE_DATE_PR),TITLE_DATE_PR_CHANGE)</f>
        <v/>
      </c>
      <c r="W31" s="964"/>
      <c r="X31" s="964"/>
      <c r="Y31" s="964"/>
      <c r="Z31" s="964"/>
      <c r="AB31" s="964" t="str">
        <f>IF(TITLE_DATE_PR_CHANGE="",IF(TITLE_DATE_PR="","",TITLE_DATE_PR),TITLE_DATE_PR_CHANGE)</f>
        <v/>
      </c>
      <c r="AC31" s="964"/>
      <c r="AD31" s="964"/>
      <c r="AE31" s="964"/>
      <c r="AF31" s="964"/>
      <c r="AG31" s="964"/>
      <c r="AH31" s="964"/>
      <c r="AI31" s="964"/>
      <c r="AJ31" s="964"/>
      <c r="AK31" s="964"/>
      <c r="AL31" s="964"/>
      <c r="AM31" s="964"/>
      <c r="AN31" s="964"/>
      <c r="AO31" s="964"/>
      <c r="AP31" s="964"/>
      <c r="AQ31" s="964"/>
      <c r="AR31" s="964"/>
    </row>
    <row r="32" spans="5:50" ht="18.75" hidden="1" customHeight="1">
      <c r="S32" s="963" t="s">
        <v>548</v>
      </c>
      <c r="T32" s="963"/>
      <c r="U32" s="305"/>
      <c r="V32" s="965" t="str">
        <f>IF(TITLE_NUMBER_PR_CHANGE="",IF(TITLE_NUMBER_PR="","",TITLE_NUMBER_PR),TITLE_NUMBER_PR_CHANGE)</f>
        <v/>
      </c>
      <c r="W32" s="965"/>
      <c r="X32" s="965"/>
      <c r="Y32" s="965"/>
      <c r="Z32" s="965"/>
      <c r="AB32" s="965" t="str">
        <f>IF(TITLE_NUMBER_PR_CHANGE="",IF(TITLE_NUMBER_PR="","",TITLE_NUMBER_PR),TITLE_NUMBER_PR_CHANGE)</f>
        <v/>
      </c>
      <c r="AC32" s="965"/>
      <c r="AD32" s="965"/>
      <c r="AE32" s="965"/>
      <c r="AF32" s="965"/>
      <c r="AG32" s="965"/>
      <c r="AH32" s="965"/>
      <c r="AI32" s="965"/>
      <c r="AJ32" s="965"/>
      <c r="AK32" s="965"/>
      <c r="AL32" s="965"/>
      <c r="AM32" s="965"/>
      <c r="AN32" s="965"/>
      <c r="AO32" s="965"/>
      <c r="AP32" s="965"/>
      <c r="AQ32" s="965"/>
      <c r="AR32" s="965"/>
    </row>
    <row r="33" spans="1:50" ht="18.75" hidden="1" customHeight="1">
      <c r="S33" s="963" t="s">
        <v>25</v>
      </c>
      <c r="T33" s="963"/>
      <c r="U33" s="305"/>
      <c r="V33" s="965" t="str">
        <f>IF(TITLE_IST_PUB_CHANGE="",IF(TITLE_IST_PUB="","",TITLE_IST_PUB),TITLE_IST_PUB_CHANGE)</f>
        <v/>
      </c>
      <c r="W33" s="965"/>
      <c r="X33" s="965"/>
      <c r="Y33" s="965"/>
      <c r="Z33" s="965"/>
      <c r="AB33" s="965" t="str">
        <f>IF(TITLE_IST_PUB_CHANGE="",IF(TITLE_IST_PUB="","",TITLE_IST_PUB),TITLE_IST_PUB_CHANGE)</f>
        <v/>
      </c>
      <c r="AC33" s="965"/>
      <c r="AD33" s="965"/>
      <c r="AE33" s="965"/>
      <c r="AF33" s="965"/>
      <c r="AG33" s="965"/>
      <c r="AH33" s="965"/>
      <c r="AI33" s="965"/>
      <c r="AJ33" s="965"/>
      <c r="AK33" s="965"/>
      <c r="AL33" s="965"/>
      <c r="AM33" s="965"/>
      <c r="AN33" s="965"/>
      <c r="AO33" s="965"/>
      <c r="AP33" s="965"/>
      <c r="AQ33" s="965"/>
      <c r="AR33" s="965"/>
    </row>
    <row r="34" spans="1:50" ht="14.25" hidden="1" customHeight="1">
      <c r="Q34" s="381"/>
      <c r="R34" s="301"/>
      <c r="S34" s="302"/>
      <c r="T34" s="22"/>
      <c r="U34" s="22"/>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row>
    <row r="35" spans="1:50" ht="18.75" hidden="1" customHeight="1">
      <c r="S35" s="963" t="s">
        <v>547</v>
      </c>
      <c r="T35" s="963"/>
      <c r="U35" s="305"/>
      <c r="V35" s="964" t="str">
        <f>IF(TITLE_DATE_PR_CHANGE="",IF(TITLE_DATE_PR="","",TITLE_DATE_PR),TITLE_DATE_PR_CHANGE)</f>
        <v/>
      </c>
      <c r="W35" s="964"/>
      <c r="X35" s="964"/>
      <c r="Y35" s="964"/>
      <c r="Z35" s="964"/>
      <c r="AB35" s="964" t="str">
        <f>IF(TITLE_DATE_PR_CHANGE="",IF(TITLE_DATE_PR="","",TITLE_DATE_PR),TITLE_DATE_PR_CHANGE)</f>
        <v/>
      </c>
      <c r="AC35" s="964"/>
      <c r="AD35" s="964"/>
      <c r="AE35" s="964"/>
      <c r="AF35" s="964"/>
      <c r="AG35" s="964"/>
      <c r="AH35" s="964"/>
      <c r="AI35" s="964"/>
      <c r="AJ35" s="964"/>
      <c r="AK35" s="964"/>
      <c r="AL35" s="964"/>
      <c r="AM35" s="964"/>
      <c r="AN35" s="964"/>
      <c r="AO35" s="964"/>
      <c r="AP35" s="964"/>
      <c r="AQ35" s="964"/>
      <c r="AR35" s="964"/>
    </row>
    <row r="36" spans="1:50" ht="18" hidden="1" customHeight="1">
      <c r="S36" s="963" t="s">
        <v>548</v>
      </c>
      <c r="T36" s="963"/>
      <c r="U36" s="305"/>
      <c r="V36" s="965" t="str">
        <f>IF(TITLE_NUMBER_PR_CHANGE="",IF(TITLE_NUMBER_PR="","",TITLE_NUMBER_PR),TITLE_NUMBER_PR_CHANGE)</f>
        <v/>
      </c>
      <c r="W36" s="965"/>
      <c r="X36" s="965"/>
      <c r="Y36" s="965"/>
      <c r="Z36" s="965"/>
      <c r="AB36" s="965" t="str">
        <f>IF(TITLE_NUMBER_PR_CHANGE="",IF(TITLE_NUMBER_PR="","",TITLE_NUMBER_PR),TITLE_NUMBER_PR_CHANGE)</f>
        <v/>
      </c>
      <c r="AC36" s="965"/>
      <c r="AD36" s="965"/>
      <c r="AE36" s="965"/>
      <c r="AF36" s="965"/>
      <c r="AG36" s="965"/>
      <c r="AH36" s="965"/>
      <c r="AI36" s="965"/>
      <c r="AJ36" s="965"/>
      <c r="AK36" s="965"/>
      <c r="AL36" s="965"/>
      <c r="AM36" s="965"/>
      <c r="AN36" s="965"/>
      <c r="AO36" s="965"/>
      <c r="AP36" s="965"/>
      <c r="AQ36" s="965"/>
      <c r="AR36" s="965"/>
    </row>
    <row r="37" spans="1:50" ht="0.75" customHeight="1">
      <c r="AA37" s="242" t="s">
        <v>551</v>
      </c>
      <c r="AS37" s="242" t="s">
        <v>551</v>
      </c>
    </row>
    <row r="38" spans="1:50" ht="14.25" customHeight="1">
      <c r="Q38" s="381"/>
      <c r="R38" s="301"/>
      <c r="S38" s="302"/>
      <c r="T38" s="22"/>
      <c r="U38" s="307"/>
      <c r="V38" s="983"/>
      <c r="W38" s="983"/>
      <c r="X38" s="983"/>
      <c r="Y38" s="983"/>
      <c r="Z38" s="983"/>
      <c r="AA38" s="983"/>
      <c r="AB38" s="983"/>
      <c r="AC38" s="983"/>
      <c r="AD38" s="983"/>
      <c r="AE38" s="983"/>
      <c r="AF38" s="983"/>
      <c r="AG38" s="983"/>
      <c r="AH38" s="983"/>
      <c r="AI38" s="983"/>
      <c r="AJ38" s="983"/>
      <c r="AK38" s="983"/>
      <c r="AL38" s="983"/>
      <c r="AM38" s="983"/>
      <c r="AN38" s="983"/>
      <c r="AO38" s="983"/>
      <c r="AP38" s="983"/>
      <c r="AQ38" s="983"/>
      <c r="AR38" s="983"/>
      <c r="AS38" s="983"/>
    </row>
    <row r="39" spans="1:50" ht="14.25" customHeight="1">
      <c r="Q39" s="381"/>
      <c r="R39" s="301"/>
      <c r="S39" s="858" t="s">
        <v>424</v>
      </c>
      <c r="T39" s="858"/>
      <c r="U39" s="858"/>
      <c r="V39" s="858"/>
      <c r="W39" s="858"/>
      <c r="X39" s="858"/>
      <c r="Y39" s="858"/>
      <c r="Z39" s="858"/>
      <c r="AA39" s="858"/>
      <c r="AB39" s="907"/>
      <c r="AC39" s="907"/>
      <c r="AD39" s="907"/>
      <c r="AE39" s="907"/>
      <c r="AF39" s="858"/>
      <c r="AG39" s="858"/>
      <c r="AH39" s="858"/>
      <c r="AI39" s="858"/>
      <c r="AJ39" s="858"/>
      <c r="AK39" s="858"/>
      <c r="AL39" s="858"/>
      <c r="AM39" s="858"/>
      <c r="AN39" s="858"/>
      <c r="AO39" s="858"/>
      <c r="AP39" s="858"/>
      <c r="AQ39" s="858"/>
      <c r="AR39" s="858"/>
      <c r="AS39" s="858"/>
      <c r="AT39" s="858"/>
      <c r="AU39" s="858" t="s">
        <v>425</v>
      </c>
    </row>
    <row r="40" spans="1:50" ht="14.25" customHeight="1">
      <c r="Q40" s="381"/>
      <c r="R40" s="301"/>
      <c r="S40" s="984" t="s">
        <v>71</v>
      </c>
      <c r="T40" s="934" t="s">
        <v>597</v>
      </c>
      <c r="U40" s="309"/>
      <c r="V40" s="986"/>
      <c r="W40" s="986"/>
      <c r="X40" s="986"/>
      <c r="Y40" s="986"/>
      <c r="Z40" s="987"/>
      <c r="AA40" s="1033" t="s">
        <v>554</v>
      </c>
      <c r="AB40" s="1017" t="s">
        <v>598</v>
      </c>
      <c r="AC40" s="1001"/>
      <c r="AD40" s="1001"/>
      <c r="AE40" s="1018"/>
      <c r="AF40" s="1001" t="s">
        <v>599</v>
      </c>
      <c r="AG40" s="1001"/>
      <c r="AH40" s="1001"/>
      <c r="AI40" s="1018"/>
      <c r="AJ40" s="1017" t="s">
        <v>600</v>
      </c>
      <c r="AK40" s="1001"/>
      <c r="AL40" s="1001"/>
      <c r="AM40" s="1018"/>
      <c r="AN40" s="1017" t="s">
        <v>553</v>
      </c>
      <c r="AO40" s="1001"/>
      <c r="AP40" s="986"/>
      <c r="AQ40" s="986"/>
      <c r="AR40" s="987"/>
      <c r="AS40" s="988" t="s">
        <v>554</v>
      </c>
      <c r="AT40" s="991" t="s">
        <v>556</v>
      </c>
      <c r="AU40" s="858"/>
    </row>
    <row r="41" spans="1:50" ht="33.75" customHeight="1">
      <c r="Q41" s="381"/>
      <c r="R41" s="301"/>
      <c r="S41" s="984"/>
      <c r="T41" s="934"/>
      <c r="U41" s="310"/>
      <c r="V41" s="858" t="s">
        <v>601</v>
      </c>
      <c r="W41" s="858"/>
      <c r="X41" s="908" t="s">
        <v>560</v>
      </c>
      <c r="Y41" s="1013"/>
      <c r="Z41" s="909"/>
      <c r="AA41" s="1034"/>
      <c r="AB41" s="1019"/>
      <c r="AC41" s="1020"/>
      <c r="AD41" s="1020"/>
      <c r="AE41" s="1032"/>
      <c r="AF41" s="1020"/>
      <c r="AG41" s="1020"/>
      <c r="AH41" s="1020"/>
      <c r="AI41" s="1032"/>
      <c r="AJ41" s="1019"/>
      <c r="AK41" s="1020"/>
      <c r="AL41" s="1020"/>
      <c r="AM41" s="1020"/>
      <c r="AN41" s="858" t="s">
        <v>601</v>
      </c>
      <c r="AO41" s="858"/>
      <c r="AP41" s="1013" t="s">
        <v>560</v>
      </c>
      <c r="AQ41" s="1013"/>
      <c r="AR41" s="909"/>
      <c r="AS41" s="989"/>
      <c r="AT41" s="992"/>
      <c r="AU41" s="858"/>
    </row>
    <row r="42" spans="1:50" ht="14.25" customHeight="1">
      <c r="Q42" s="381"/>
      <c r="R42" s="301"/>
      <c r="S42" s="984"/>
      <c r="T42" s="934"/>
      <c r="U42" s="310"/>
      <c r="V42" s="1036"/>
      <c r="W42" s="1036"/>
      <c r="X42" s="913"/>
      <c r="Y42" s="1014"/>
      <c r="Z42" s="914"/>
      <c r="AA42" s="1034"/>
      <c r="AB42" s="1019"/>
      <c r="AC42" s="1020"/>
      <c r="AD42" s="1020"/>
      <c r="AE42" s="1032"/>
      <c r="AF42" s="1020"/>
      <c r="AG42" s="1020"/>
      <c r="AH42" s="1020"/>
      <c r="AI42" s="1032"/>
      <c r="AJ42" s="1019"/>
      <c r="AK42" s="1020"/>
      <c r="AL42" s="1020"/>
      <c r="AM42" s="1020"/>
      <c r="AN42" s="1036"/>
      <c r="AO42" s="1036"/>
      <c r="AP42" s="1014"/>
      <c r="AQ42" s="1014"/>
      <c r="AR42" s="914"/>
      <c r="AS42" s="989"/>
      <c r="AT42" s="992"/>
      <c r="AU42" s="858"/>
    </row>
    <row r="43" spans="1:50" ht="14.25" customHeight="1">
      <c r="B43" s="102" t="s">
        <v>267</v>
      </c>
      <c r="C43" s="102" t="s">
        <v>268</v>
      </c>
      <c r="D43" s="102" t="s">
        <v>269</v>
      </c>
      <c r="E43" s="274" t="s">
        <v>561</v>
      </c>
      <c r="F43" s="274" t="s">
        <v>562</v>
      </c>
      <c r="G43" s="274" t="s">
        <v>563</v>
      </c>
      <c r="H43" s="274" t="s">
        <v>564</v>
      </c>
      <c r="I43" s="274" t="s">
        <v>565</v>
      </c>
      <c r="J43" s="274" t="s">
        <v>566</v>
      </c>
      <c r="K43" s="274" t="s">
        <v>567</v>
      </c>
      <c r="L43" s="274" t="s">
        <v>542</v>
      </c>
      <c r="Q43" s="381"/>
      <c r="R43" s="301"/>
      <c r="S43" s="984"/>
      <c r="T43" s="934"/>
      <c r="U43" s="311"/>
      <c r="V43" s="161" t="s">
        <v>602</v>
      </c>
      <c r="W43" s="161" t="s">
        <v>603</v>
      </c>
      <c r="X43" s="114" t="s">
        <v>570</v>
      </c>
      <c r="Y43" s="939" t="s">
        <v>571</v>
      </c>
      <c r="Z43" s="952"/>
      <c r="AA43" s="1035"/>
      <c r="AB43" s="1021"/>
      <c r="AC43" s="1022"/>
      <c r="AD43" s="1022"/>
      <c r="AE43" s="1023"/>
      <c r="AF43" s="1022"/>
      <c r="AG43" s="1022"/>
      <c r="AH43" s="1022"/>
      <c r="AI43" s="1023"/>
      <c r="AJ43" s="1021"/>
      <c r="AK43" s="1022"/>
      <c r="AL43" s="1022"/>
      <c r="AM43" s="1023"/>
      <c r="AN43" s="312" t="s">
        <v>602</v>
      </c>
      <c r="AO43" s="312" t="s">
        <v>603</v>
      </c>
      <c r="AP43" s="114" t="s">
        <v>570</v>
      </c>
      <c r="AQ43" s="939" t="s">
        <v>571</v>
      </c>
      <c r="AR43" s="952"/>
      <c r="AS43" s="990"/>
      <c r="AT43" s="993"/>
      <c r="AU43" s="858"/>
    </row>
    <row r="44" spans="1:50" ht="11.25" hidden="1" customHeight="1">
      <c r="Q44" s="314"/>
      <c r="R44" s="314">
        <v>1</v>
      </c>
      <c r="S44" s="315" t="s">
        <v>204</v>
      </c>
      <c r="T44" s="316" t="s">
        <v>87</v>
      </c>
      <c r="U44" s="317" t="str">
        <f ca="1">OFFSET(U44,0,-1)</f>
        <v>2</v>
      </c>
      <c r="V44" s="318">
        <f ca="1">OFFSET(V44,0,-1)+1</f>
        <v>3</v>
      </c>
      <c r="W44" s="318">
        <f ca="1">OFFSET(W44,0,-1)+1</f>
        <v>4</v>
      </c>
      <c r="X44" s="318">
        <f ca="1">OFFSET(X44,0,-1)+1</f>
        <v>5</v>
      </c>
      <c r="Y44" s="982">
        <f ca="1">OFFSET(Y44,0,-1)+1</f>
        <v>6</v>
      </c>
      <c r="Z44" s="982"/>
      <c r="AA44" s="318">
        <f ca="1">OFFSET(AA44,0,-2)+1</f>
        <v>7</v>
      </c>
      <c r="AB44" s="222">
        <f ca="1">OFFSET(AB44,0,-1)+1</f>
        <v>8</v>
      </c>
      <c r="AC44" s="222"/>
      <c r="AD44" s="222"/>
      <c r="AE44" s="222"/>
      <c r="AF44" s="318"/>
      <c r="AG44" s="318"/>
      <c r="AH44" s="318"/>
      <c r="AI44" s="318"/>
      <c r="AJ44" s="318"/>
      <c r="AK44" s="318"/>
      <c r="AL44" s="318"/>
      <c r="AM44" s="318"/>
      <c r="AN44" s="318">
        <f ca="1">OFFSET(AN44,0,-1)+1</f>
        <v>1</v>
      </c>
      <c r="AO44" s="318">
        <f ca="1">OFFSET(AO44,0,-1)+1</f>
        <v>2</v>
      </c>
      <c r="AP44" s="318">
        <f ca="1">OFFSET(AP44,0,-1)+1</f>
        <v>3</v>
      </c>
      <c r="AQ44" s="982">
        <f ca="1">OFFSET(AQ44,0,-1)+1</f>
        <v>4</v>
      </c>
      <c r="AR44" s="982"/>
      <c r="AS44" s="318">
        <f ca="1">OFFSET(AS44,0,-2)+1</f>
        <v>5</v>
      </c>
      <c r="AT44" s="317">
        <f ca="1">OFFSET(AT44,0,-1)</f>
        <v>5</v>
      </c>
      <c r="AU44" s="318">
        <f ca="1">OFFSET(AU44,0,-1)+1</f>
        <v>6</v>
      </c>
    </row>
    <row r="45" spans="1:50" ht="102" customHeight="1">
      <c r="A45" s="319" t="s">
        <v>324</v>
      </c>
      <c r="E45" s="971">
        <v>1</v>
      </c>
      <c r="R45" s="263"/>
      <c r="S45" s="264">
        <f>INDEX(PT_DIFFERENTIATION_NUM_NTAR,MATCH(A45,PT_DIFFERENTIATION_NTAR_ID,0))</f>
        <v>0</v>
      </c>
      <c r="T45" s="265" t="s">
        <v>255</v>
      </c>
      <c r="U45" s="266"/>
      <c r="V45" s="967"/>
      <c r="W45" s="967"/>
      <c r="X45" s="967"/>
      <c r="Y45" s="967"/>
      <c r="Z45" s="967"/>
      <c r="AA45" s="968"/>
      <c r="AB45" s="966" t="str">
        <f>INDEX(PT_DIFFERENTIATION_NTAR,MATCH(A45,PT_DIFFERENTIATION_NTAR_ID,0))</f>
        <v/>
      </c>
      <c r="AC45" s="967"/>
      <c r="AD45" s="967"/>
      <c r="AE45" s="967"/>
      <c r="AF45" s="967"/>
      <c r="AG45" s="967"/>
      <c r="AH45" s="967"/>
      <c r="AI45" s="967"/>
      <c r="AJ45" s="967"/>
      <c r="AK45" s="967"/>
      <c r="AL45" s="967"/>
      <c r="AM45" s="967"/>
      <c r="AN45" s="967"/>
      <c r="AO45" s="967"/>
      <c r="AP45" s="967"/>
      <c r="AQ45" s="967"/>
      <c r="AR45" s="967"/>
      <c r="AS45" s="967"/>
      <c r="AT45" s="968"/>
      <c r="AU45" s="26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63" t="str">
        <f t="shared" ref="AX45:AX51" si="2">IF(T45="","",T45)</f>
        <v>Наименование тарифа</v>
      </c>
    </row>
    <row r="46" spans="1:50" ht="21" customHeight="1">
      <c r="A46" s="319" t="s">
        <v>324</v>
      </c>
      <c r="B46" s="319" t="s">
        <v>325</v>
      </c>
      <c r="E46" s="972"/>
      <c r="F46" s="971">
        <v>1</v>
      </c>
      <c r="Q46" s="360"/>
      <c r="R46" s="270"/>
      <c r="S46" s="264" t="str">
        <f>INDEX(PT_DIFFERENTIATION_NUM_TER,MATCH(B46,PT_DIFFERENTIATION_TER_ID,0))</f>
        <v>.</v>
      </c>
      <c r="T46" s="271" t="s">
        <v>521</v>
      </c>
      <c r="U46" s="266"/>
      <c r="V46" s="967"/>
      <c r="W46" s="967"/>
      <c r="X46" s="967"/>
      <c r="Y46" s="967"/>
      <c r="Z46" s="967"/>
      <c r="AA46" s="968"/>
      <c r="AB46" s="966" t="str">
        <f>INDEX(PT_DIFFERENTIATION_TER,MATCH(B46,PT_DIFFERENTIATION_TER_ID,0))</f>
        <v/>
      </c>
      <c r="AC46" s="967"/>
      <c r="AD46" s="967"/>
      <c r="AE46" s="967"/>
      <c r="AF46" s="967"/>
      <c r="AG46" s="967"/>
      <c r="AH46" s="967"/>
      <c r="AI46" s="967"/>
      <c r="AJ46" s="967"/>
      <c r="AK46" s="967"/>
      <c r="AL46" s="967"/>
      <c r="AM46" s="967"/>
      <c r="AN46" s="967"/>
      <c r="AO46" s="967"/>
      <c r="AP46" s="967"/>
      <c r="AQ46" s="967"/>
      <c r="AR46" s="967"/>
      <c r="AS46" s="967"/>
      <c r="AT46" s="968"/>
      <c r="AU46" s="268" t="s">
        <v>522</v>
      </c>
      <c r="AX46" s="63" t="str">
        <f t="shared" si="2"/>
        <v>Территория действия тарифа</v>
      </c>
    </row>
    <row r="47" spans="1:50" ht="23.25" customHeight="1">
      <c r="A47" s="319" t="s">
        <v>324</v>
      </c>
      <c r="B47" s="319" t="s">
        <v>325</v>
      </c>
      <c r="C47" s="319" t="s">
        <v>326</v>
      </c>
      <c r="E47" s="972"/>
      <c r="F47" s="972"/>
      <c r="G47" s="971">
        <v>1</v>
      </c>
      <c r="Q47" s="360"/>
      <c r="R47" s="270"/>
      <c r="S47" s="264" t="str">
        <f>INDEX(PT_DIFFERENTIATION_NUM_CS,MATCH(C47,PT_DIFFERENTIATION_CS_ID,0))</f>
        <v>..</v>
      </c>
      <c r="T47" s="272" t="s">
        <v>523</v>
      </c>
      <c r="U47" s="266"/>
      <c r="V47" s="967"/>
      <c r="W47" s="967"/>
      <c r="X47" s="967"/>
      <c r="Y47" s="967"/>
      <c r="Z47" s="967"/>
      <c r="AA47" s="968"/>
      <c r="AB47" s="966" t="str">
        <f>INDEX(PT_DIFFERENTIATION_CS,MATCH(C47,PT_DIFFERENTIATION_CS_ID,0))</f>
        <v/>
      </c>
      <c r="AC47" s="967"/>
      <c r="AD47" s="967"/>
      <c r="AE47" s="967"/>
      <c r="AF47" s="967"/>
      <c r="AG47" s="967"/>
      <c r="AH47" s="967"/>
      <c r="AI47" s="967"/>
      <c r="AJ47" s="967"/>
      <c r="AK47" s="967"/>
      <c r="AL47" s="967"/>
      <c r="AM47" s="967"/>
      <c r="AN47" s="967"/>
      <c r="AO47" s="967"/>
      <c r="AP47" s="967"/>
      <c r="AQ47" s="967"/>
      <c r="AR47" s="967"/>
      <c r="AS47" s="967"/>
      <c r="AT47" s="968"/>
      <c r="AU47" s="268" t="s">
        <v>524</v>
      </c>
      <c r="AX47" s="63" t="str">
        <f t="shared" si="2"/>
        <v xml:space="preserve">Наименование системы теплоснабжения </v>
      </c>
    </row>
    <row r="48" spans="1:50" ht="21" customHeight="1">
      <c r="A48" s="319" t="s">
        <v>324</v>
      </c>
      <c r="B48" s="319" t="s">
        <v>325</v>
      </c>
      <c r="C48" s="319" t="s">
        <v>326</v>
      </c>
      <c r="D48" s="319" t="s">
        <v>327</v>
      </c>
      <c r="E48" s="972"/>
      <c r="F48" s="972"/>
      <c r="G48" s="972"/>
      <c r="H48" s="971">
        <v>1</v>
      </c>
      <c r="Q48" s="360"/>
      <c r="R48" s="270"/>
      <c r="S48" s="264" t="str">
        <f>INDEX(PT_DIFFERENTIATION_NUM_IST_TE,MATCH(D48,PT_DIFFERENTIATION_IST_TE_ID,0))</f>
        <v>...</v>
      </c>
      <c r="T48" s="273" t="s">
        <v>525</v>
      </c>
      <c r="U48" s="266"/>
      <c r="V48" s="967"/>
      <c r="W48" s="967"/>
      <c r="X48" s="967"/>
      <c r="Y48" s="967"/>
      <c r="Z48" s="967"/>
      <c r="AA48" s="968"/>
      <c r="AB48" s="966" t="str">
        <f>INDEX(PT_DIFFERENTIATION_IST_TE,MATCH(D48,PT_DIFFERENTIATION_IST_TE_ID,0))</f>
        <v/>
      </c>
      <c r="AC48" s="967"/>
      <c r="AD48" s="967"/>
      <c r="AE48" s="967"/>
      <c r="AF48" s="967"/>
      <c r="AG48" s="967"/>
      <c r="AH48" s="967"/>
      <c r="AI48" s="967"/>
      <c r="AJ48" s="967"/>
      <c r="AK48" s="967"/>
      <c r="AL48" s="967"/>
      <c r="AM48" s="967"/>
      <c r="AN48" s="967"/>
      <c r="AO48" s="967"/>
      <c r="AP48" s="967"/>
      <c r="AQ48" s="967"/>
      <c r="AR48" s="967"/>
      <c r="AS48" s="967"/>
      <c r="AT48" s="968"/>
      <c r="AU48" s="268" t="s">
        <v>526</v>
      </c>
      <c r="AX48" s="63" t="str">
        <f t="shared" si="2"/>
        <v xml:space="preserve">Источник тепловой энергии  </v>
      </c>
    </row>
    <row r="49" spans="1:50" ht="0.75" customHeight="1">
      <c r="A49" s="51" t="s">
        <v>324</v>
      </c>
      <c r="B49" s="51" t="s">
        <v>325</v>
      </c>
      <c r="C49" s="51" t="s">
        <v>326</v>
      </c>
      <c r="D49" s="51" t="s">
        <v>327</v>
      </c>
      <c r="E49" s="972"/>
      <c r="F49" s="972"/>
      <c r="G49" s="972"/>
      <c r="H49" s="972"/>
      <c r="I49" s="973" t="str">
        <f>S48&amp;".1"</f>
        <v>....1</v>
      </c>
      <c r="L49" s="334" t="s">
        <v>527</v>
      </c>
      <c r="P49" s="975">
        <v>1</v>
      </c>
      <c r="R49" s="275"/>
      <c r="S49" s="165"/>
      <c r="T49" s="326"/>
      <c r="U49" s="327"/>
      <c r="V49" s="1003"/>
      <c r="W49" s="1003"/>
      <c r="X49" s="1003"/>
      <c r="Y49" s="1003"/>
      <c r="Z49" s="1003"/>
      <c r="AA49" s="1004"/>
      <c r="AB49" s="1002"/>
      <c r="AC49" s="1003"/>
      <c r="AD49" s="1003"/>
      <c r="AE49" s="1003"/>
      <c r="AF49" s="1003"/>
      <c r="AG49" s="1003"/>
      <c r="AH49" s="1003"/>
      <c r="AI49" s="1003"/>
      <c r="AJ49" s="1003"/>
      <c r="AK49" s="1003"/>
      <c r="AL49" s="1003"/>
      <c r="AM49" s="1003"/>
      <c r="AN49" s="1003"/>
      <c r="AO49" s="1003"/>
      <c r="AP49" s="1003"/>
      <c r="AQ49" s="1003"/>
      <c r="AR49" s="1003"/>
      <c r="AS49" s="1003"/>
      <c r="AT49" s="1004"/>
      <c r="AU49" s="329"/>
      <c r="AX49" s="63" t="str">
        <f t="shared" si="2"/>
        <v/>
      </c>
    </row>
    <row r="50" spans="1:50" ht="0.75" customHeight="1">
      <c r="A50" s="51" t="s">
        <v>324</v>
      </c>
      <c r="B50" s="51" t="s">
        <v>325</v>
      </c>
      <c r="C50" s="51" t="s">
        <v>326</v>
      </c>
      <c r="D50" s="51" t="s">
        <v>327</v>
      </c>
      <c r="E50" s="972"/>
      <c r="F50" s="972"/>
      <c r="G50" s="972"/>
      <c r="H50" s="972"/>
      <c r="I50" s="974"/>
      <c r="J50" s="973" t="str">
        <f>S48&amp;".1"</f>
        <v>....1</v>
      </c>
      <c r="P50" s="833"/>
      <c r="Q50" s="975">
        <v>1</v>
      </c>
      <c r="R50" s="277"/>
      <c r="S50" s="165"/>
      <c r="T50" s="361"/>
      <c r="U50" s="327"/>
      <c r="V50" s="1003"/>
      <c r="W50" s="1003"/>
      <c r="X50" s="1003"/>
      <c r="Y50" s="1003"/>
      <c r="Z50" s="1003"/>
      <c r="AA50" s="1004"/>
      <c r="AB50" s="1002"/>
      <c r="AC50" s="1003"/>
      <c r="AD50" s="1003"/>
      <c r="AE50" s="1003"/>
      <c r="AF50" s="1003"/>
      <c r="AG50" s="1003"/>
      <c r="AH50" s="1003"/>
      <c r="AI50" s="1003"/>
      <c r="AJ50" s="1003"/>
      <c r="AK50" s="1003"/>
      <c r="AL50" s="1003"/>
      <c r="AM50" s="1003"/>
      <c r="AN50" s="1003"/>
      <c r="AO50" s="1003"/>
      <c r="AP50" s="1003"/>
      <c r="AQ50" s="1003"/>
      <c r="AR50" s="1003"/>
      <c r="AS50" s="1003"/>
      <c r="AT50" s="1004"/>
      <c r="AU50" s="329"/>
      <c r="AX50" s="63" t="str">
        <f t="shared" si="2"/>
        <v/>
      </c>
    </row>
    <row r="51" spans="1:50" ht="21" customHeight="1">
      <c r="A51" s="319" t="s">
        <v>324</v>
      </c>
      <c r="B51" s="319" t="s">
        <v>325</v>
      </c>
      <c r="C51" s="319" t="s">
        <v>326</v>
      </c>
      <c r="D51" s="319" t="s">
        <v>327</v>
      </c>
      <c r="E51" s="972"/>
      <c r="F51" s="972"/>
      <c r="G51" s="972"/>
      <c r="H51" s="972"/>
      <c r="I51" s="974"/>
      <c r="J51" s="974"/>
      <c r="K51" s="973" t="str">
        <f>S48&amp;".1"</f>
        <v>....1</v>
      </c>
      <c r="P51" s="833"/>
      <c r="Q51" s="833"/>
      <c r="R51" s="277">
        <v>1</v>
      </c>
      <c r="S51" s="1028" t="str">
        <f>$K51</f>
        <v>....1</v>
      </c>
      <c r="T51" s="1025"/>
      <c r="U51" s="266"/>
      <c r="V51" s="280"/>
      <c r="W51" s="282"/>
      <c r="X51" s="283"/>
      <c r="Y51" s="98" t="s">
        <v>46</v>
      </c>
      <c r="Z51" s="283"/>
      <c r="AA51" s="98" t="s">
        <v>46</v>
      </c>
      <c r="AB51" s="845" t="s">
        <v>39</v>
      </c>
      <c r="AC51" s="1024"/>
      <c r="AD51" s="930">
        <v>1</v>
      </c>
      <c r="AE51" s="1016" t="s">
        <v>5</v>
      </c>
      <c r="AF51" s="845" t="s">
        <v>39</v>
      </c>
      <c r="AG51" s="1024"/>
      <c r="AH51" s="930">
        <v>1</v>
      </c>
      <c r="AI51" s="1016" t="s">
        <v>5</v>
      </c>
      <c r="AJ51" s="845" t="s">
        <v>39</v>
      </c>
      <c r="AK51" s="364"/>
      <c r="AL51" s="159">
        <v>1</v>
      </c>
      <c r="AM51" s="383"/>
      <c r="AN51" s="280"/>
      <c r="AO51" s="282"/>
      <c r="AP51" s="283"/>
      <c r="AQ51" s="98" t="s">
        <v>46</v>
      </c>
      <c r="AR51" s="283"/>
      <c r="AS51" s="98" t="s">
        <v>46</v>
      </c>
      <c r="AT51" s="320"/>
      <c r="AU51" s="994" t="s">
        <v>604</v>
      </c>
      <c r="AV51" s="242" t="e">
        <f ca="1">STRCHECKDATE(V54:AT54)</f>
        <v>#NAME?</v>
      </c>
      <c r="AX51" s="63" t="str">
        <f t="shared" si="2"/>
        <v/>
      </c>
    </row>
    <row r="52" spans="1:50" ht="11.25" customHeight="1">
      <c r="A52" s="319" t="s">
        <v>324</v>
      </c>
      <c r="E52" s="972"/>
      <c r="F52" s="972"/>
      <c r="G52" s="972"/>
      <c r="H52" s="972"/>
      <c r="I52" s="974"/>
      <c r="J52" s="974"/>
      <c r="K52" s="973"/>
      <c r="P52" s="833"/>
      <c r="Q52" s="833"/>
      <c r="R52" s="277"/>
      <c r="S52" s="1029"/>
      <c r="T52" s="1026"/>
      <c r="U52" s="266"/>
      <c r="V52" s="354"/>
      <c r="W52" s="367"/>
      <c r="X52" s="354"/>
      <c r="Y52" s="354"/>
      <c r="Z52" s="354"/>
      <c r="AA52" s="354"/>
      <c r="AB52" s="845"/>
      <c r="AC52" s="1024"/>
      <c r="AD52" s="930"/>
      <c r="AE52" s="1016"/>
      <c r="AF52" s="845"/>
      <c r="AG52" s="1024"/>
      <c r="AH52" s="930"/>
      <c r="AI52" s="1016"/>
      <c r="AJ52" s="845"/>
      <c r="AK52" s="366"/>
      <c r="AL52" s="86"/>
      <c r="AM52" s="75" t="s">
        <v>589</v>
      </c>
      <c r="AN52" s="354"/>
      <c r="AO52" s="367"/>
      <c r="AP52" s="354"/>
      <c r="AQ52" s="354"/>
      <c r="AR52" s="354"/>
      <c r="AS52" s="354"/>
      <c r="AT52" s="368"/>
      <c r="AU52" s="995"/>
    </row>
    <row r="53" spans="1:50" ht="11.25" customHeight="1">
      <c r="A53" s="319" t="s">
        <v>324</v>
      </c>
      <c r="E53" s="972"/>
      <c r="F53" s="972"/>
      <c r="G53" s="972"/>
      <c r="H53" s="972"/>
      <c r="I53" s="974"/>
      <c r="J53" s="974"/>
      <c r="K53" s="973"/>
      <c r="P53" s="833"/>
      <c r="Q53" s="833"/>
      <c r="R53" s="277"/>
      <c r="S53" s="1029"/>
      <c r="T53" s="1026"/>
      <c r="U53" s="266"/>
      <c r="V53" s="354"/>
      <c r="W53" s="367"/>
      <c r="X53" s="354"/>
      <c r="Y53" s="354"/>
      <c r="Z53" s="354"/>
      <c r="AA53" s="354"/>
      <c r="AB53" s="845"/>
      <c r="AC53" s="1024"/>
      <c r="AD53" s="930"/>
      <c r="AE53" s="1016"/>
      <c r="AF53" s="845"/>
      <c r="AG53" s="369"/>
      <c r="AH53" s="75"/>
      <c r="AI53" s="75" t="s">
        <v>590</v>
      </c>
      <c r="AJ53" s="354"/>
      <c r="AK53" s="354"/>
      <c r="AL53" s="354"/>
      <c r="AM53" s="354"/>
      <c r="AN53" s="354"/>
      <c r="AO53" s="367"/>
      <c r="AP53" s="354"/>
      <c r="AQ53" s="354"/>
      <c r="AR53" s="354"/>
      <c r="AS53" s="354"/>
      <c r="AT53" s="368"/>
      <c r="AU53" s="995"/>
    </row>
    <row r="54" spans="1:50" ht="11.25" customHeight="1">
      <c r="A54" s="319" t="s">
        <v>324</v>
      </c>
      <c r="B54" s="319" t="s">
        <v>325</v>
      </c>
      <c r="C54" s="319" t="s">
        <v>326</v>
      </c>
      <c r="D54" s="319" t="s">
        <v>327</v>
      </c>
      <c r="E54" s="972"/>
      <c r="F54" s="972"/>
      <c r="G54" s="972"/>
      <c r="H54" s="972"/>
      <c r="I54" s="974"/>
      <c r="J54" s="974"/>
      <c r="K54" s="973"/>
      <c r="P54" s="833"/>
      <c r="Q54" s="833"/>
      <c r="R54" s="277"/>
      <c r="S54" s="1030"/>
      <c r="T54" s="1027"/>
      <c r="U54" s="266"/>
      <c r="V54" s="354"/>
      <c r="W54" s="355" t="str">
        <f>X51&amp;"-"&amp;Z51</f>
        <v>-</v>
      </c>
      <c r="X54" s="354"/>
      <c r="Y54" s="354"/>
      <c r="Z54" s="354"/>
      <c r="AA54" s="354"/>
      <c r="AB54" s="845"/>
      <c r="AC54" s="371"/>
      <c r="AD54" s="372"/>
      <c r="AE54" s="75" t="s">
        <v>591</v>
      </c>
      <c r="AF54" s="354"/>
      <c r="AG54" s="354"/>
      <c r="AH54" s="354"/>
      <c r="AI54" s="354"/>
      <c r="AJ54" s="354"/>
      <c r="AK54" s="354"/>
      <c r="AL54" s="354"/>
      <c r="AM54" s="354"/>
      <c r="AN54" s="354"/>
      <c r="AO54" s="355" t="str">
        <f>AP51&amp;"-"&amp;AR51</f>
        <v>-</v>
      </c>
      <c r="AP54" s="354"/>
      <c r="AQ54" s="354"/>
      <c r="AR54" s="354"/>
      <c r="AS54" s="354"/>
      <c r="AT54" s="321"/>
      <c r="AU54" s="995"/>
      <c r="AX54" s="63" t="str">
        <f t="shared" ref="AX54:AX62" si="3">IF(T54="","",T54)</f>
        <v/>
      </c>
    </row>
    <row r="55" spans="1:50" ht="11.25" customHeight="1">
      <c r="A55" s="319" t="s">
        <v>324</v>
      </c>
      <c r="B55" s="319" t="s">
        <v>325</v>
      </c>
      <c r="C55" s="319" t="s">
        <v>326</v>
      </c>
      <c r="D55" s="319" t="s">
        <v>327</v>
      </c>
      <c r="E55" s="972"/>
      <c r="F55" s="972"/>
      <c r="G55" s="972"/>
      <c r="H55" s="972"/>
      <c r="I55" s="974"/>
      <c r="J55" s="973"/>
      <c r="P55" s="833"/>
      <c r="Q55" s="833"/>
      <c r="R55" s="275"/>
      <c r="S55" s="286"/>
      <c r="T55" s="289" t="s">
        <v>592</v>
      </c>
      <c r="U55" s="93"/>
      <c r="V55" s="93"/>
      <c r="W55" s="93"/>
      <c r="X55" s="93"/>
      <c r="Y55" s="93"/>
      <c r="Z55" s="93"/>
      <c r="AA55" s="288"/>
      <c r="AB55" s="384"/>
      <c r="AC55" s="93"/>
      <c r="AD55" s="93"/>
      <c r="AE55" s="93"/>
      <c r="AF55" s="93"/>
      <c r="AG55" s="93"/>
      <c r="AH55" s="93"/>
      <c r="AI55" s="93"/>
      <c r="AJ55" s="93"/>
      <c r="AK55" s="93"/>
      <c r="AL55" s="93"/>
      <c r="AM55" s="93"/>
      <c r="AN55" s="93"/>
      <c r="AO55" s="93"/>
      <c r="AP55" s="93"/>
      <c r="AQ55" s="93"/>
      <c r="AR55" s="93"/>
      <c r="AS55" s="93"/>
      <c r="AT55" s="288"/>
      <c r="AU55" s="996"/>
      <c r="AX55" s="63" t="str">
        <f t="shared" si="3"/>
        <v>Добавить строку</v>
      </c>
    </row>
    <row r="56" spans="1:50" ht="0.75" customHeight="1">
      <c r="A56" s="51" t="s">
        <v>324</v>
      </c>
      <c r="B56" s="51" t="s">
        <v>325</v>
      </c>
      <c r="C56" s="51" t="s">
        <v>326</v>
      </c>
      <c r="D56" s="51" t="s">
        <v>327</v>
      </c>
      <c r="E56" s="972"/>
      <c r="F56" s="972"/>
      <c r="G56" s="972"/>
      <c r="H56" s="972"/>
      <c r="I56" s="973"/>
      <c r="P56" s="833"/>
      <c r="R56" s="275"/>
      <c r="S56" s="330"/>
      <c r="T56" s="331" t="s">
        <v>536</v>
      </c>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3"/>
      <c r="AX56" s="63" t="str">
        <f t="shared" si="3"/>
        <v>Добавить группу потребителей</v>
      </c>
    </row>
    <row r="57" spans="1:50" ht="0.75" customHeight="1">
      <c r="A57" s="51" t="s">
        <v>324</v>
      </c>
      <c r="B57" s="51" t="s">
        <v>325</v>
      </c>
      <c r="C57" s="51" t="s">
        <v>326</v>
      </c>
      <c r="D57" s="51" t="s">
        <v>327</v>
      </c>
      <c r="E57" s="972"/>
      <c r="F57" s="972"/>
      <c r="G57" s="972"/>
      <c r="H57" s="971"/>
      <c r="R57" s="385"/>
      <c r="S57" s="330"/>
      <c r="T57" s="331"/>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3"/>
      <c r="AX57" s="63" t="str">
        <f t="shared" si="3"/>
        <v/>
      </c>
    </row>
    <row r="58" spans="1:50" ht="0.75" customHeight="1">
      <c r="A58" s="51" t="s">
        <v>324</v>
      </c>
      <c r="B58" s="51" t="s">
        <v>325</v>
      </c>
      <c r="C58" s="51" t="s">
        <v>326</v>
      </c>
      <c r="E58" s="972"/>
      <c r="F58" s="972"/>
      <c r="G58" s="971"/>
      <c r="T58" s="297" t="s">
        <v>538</v>
      </c>
      <c r="AX58" s="63" t="str">
        <f t="shared" si="3"/>
        <v>Добавить источник для дифференциации</v>
      </c>
    </row>
    <row r="59" spans="1:50" ht="0.75" customHeight="1">
      <c r="A59" s="51" t="s">
        <v>324</v>
      </c>
      <c r="B59" s="51" t="s">
        <v>325</v>
      </c>
      <c r="E59" s="972"/>
      <c r="F59" s="971"/>
      <c r="T59" s="297" t="s">
        <v>539</v>
      </c>
      <c r="AX59" s="63" t="str">
        <f t="shared" si="3"/>
        <v>Добавить централизованную систему для дифференциации</v>
      </c>
    </row>
    <row r="60" spans="1:50" ht="0.75" customHeight="1">
      <c r="A60" s="51" t="s">
        <v>324</v>
      </c>
      <c r="E60" s="972"/>
      <c r="T60" s="297" t="s">
        <v>540</v>
      </c>
      <c r="AX60" s="63" t="str">
        <f t="shared" si="3"/>
        <v>Добавить территорию для дифференциации</v>
      </c>
    </row>
    <row r="61" spans="1:50" ht="0.75" customHeight="1">
      <c r="A61" s="51" t="s">
        <v>324</v>
      </c>
      <c r="E61" s="971"/>
      <c r="T61" s="297" t="s">
        <v>540</v>
      </c>
      <c r="AX61" s="63" t="str">
        <f t="shared" si="3"/>
        <v>Добавить территорию для дифференциации</v>
      </c>
    </row>
    <row r="62" spans="1:50" ht="0.75" customHeight="1">
      <c r="T62" s="297" t="s">
        <v>572</v>
      </c>
      <c r="AX62" s="63" t="str">
        <f t="shared" si="3"/>
        <v>Добавить наименование тарифа</v>
      </c>
    </row>
    <row r="63" spans="1:50" ht="11.25" customHeight="1"/>
    <row r="64" spans="1:50" ht="18.75" customHeight="1">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row>
    <row r="65" spans="20:47" ht="19.5" customHeight="1">
      <c r="T65" s="833"/>
      <c r="U65" s="833"/>
      <c r="V65" s="833"/>
      <c r="W65" s="833"/>
      <c r="X65" s="833"/>
      <c r="Y65" s="833"/>
      <c r="Z65" s="833"/>
      <c r="AA65" s="833"/>
      <c r="AB65" s="833"/>
      <c r="AC65" s="833"/>
      <c r="AD65" s="833"/>
      <c r="AE65" s="833"/>
      <c r="AF65" s="833"/>
      <c r="AG65" s="833"/>
      <c r="AH65" s="833"/>
      <c r="AI65" s="833"/>
      <c r="AJ65" s="833"/>
      <c r="AK65" s="833"/>
      <c r="AL65" s="833"/>
      <c r="AM65" s="833"/>
      <c r="AN65" s="833"/>
      <c r="AO65" s="833"/>
      <c r="AP65" s="833"/>
      <c r="AQ65" s="833"/>
      <c r="AR65" s="833"/>
      <c r="AS65" s="833"/>
      <c r="AT65" s="833"/>
      <c r="AU65" s="833"/>
    </row>
    <row r="67" spans="20:47" ht="18.75" customHeight="1">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row>
    <row r="68" spans="20:47" ht="15.75" customHeight="1">
      <c r="T68" s="833"/>
      <c r="U68" s="833"/>
      <c r="V68" s="833"/>
      <c r="W68" s="833"/>
      <c r="X68" s="833"/>
      <c r="Y68" s="833"/>
      <c r="Z68" s="833"/>
      <c r="AA68" s="833"/>
      <c r="AB68" s="833"/>
      <c r="AC68" s="833"/>
      <c r="AD68" s="833"/>
      <c r="AE68" s="833"/>
      <c r="AF68" s="833"/>
      <c r="AG68" s="833"/>
      <c r="AH68" s="833"/>
      <c r="AI68" s="833"/>
      <c r="AJ68" s="833"/>
      <c r="AK68" s="833"/>
      <c r="AL68" s="833"/>
      <c r="AM68" s="833"/>
      <c r="AN68" s="833"/>
      <c r="AO68" s="833"/>
      <c r="AP68" s="833"/>
      <c r="AQ68" s="833"/>
      <c r="AR68" s="833"/>
      <c r="AS68" s="833"/>
      <c r="AT68" s="833"/>
      <c r="AU68" s="833"/>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row r="2" spans="5:40" ht="23.25" hidden="1" customHeight="1">
      <c r="E2" s="971">
        <v>1</v>
      </c>
      <c r="R2" s="263"/>
      <c r="S2" s="264" t="e">
        <f>INDEX(PT_DIFFERENTIATION_NUM_NTAR,MATCH(A2,PT_DIFFERENTIATION_NTAR_ID,0))</f>
        <v>#N/A</v>
      </c>
      <c r="T2" s="265" t="s">
        <v>255</v>
      </c>
      <c r="U2" s="266"/>
      <c r="V2" s="966"/>
      <c r="W2" s="967"/>
      <c r="X2" s="967"/>
      <c r="Y2" s="967"/>
      <c r="Z2" s="967"/>
      <c r="AA2" s="967"/>
      <c r="AB2" s="968"/>
      <c r="AC2" s="966" t="e">
        <f>INDEX(PT_DIFFERENTIATION_NTAR,MATCH(A2,PT_DIFFERENTIATION_NTAR_ID,0))</f>
        <v>#N/A</v>
      </c>
      <c r="AD2" s="967"/>
      <c r="AE2" s="967"/>
      <c r="AF2" s="967"/>
      <c r="AG2" s="967"/>
      <c r="AH2" s="967"/>
      <c r="AI2" s="967"/>
      <c r="AJ2" s="968"/>
      <c r="AK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63" t="str">
        <f t="shared" ref="AN2:AN13" si="0">IF(T2="","",T2)</f>
        <v>Наименование тарифа</v>
      </c>
    </row>
    <row r="3" spans="5:40" ht="23.25" hidden="1" customHeight="1">
      <c r="E3" s="972"/>
      <c r="F3" s="971">
        <v>1</v>
      </c>
      <c r="Q3" s="269"/>
      <c r="R3" s="270"/>
      <c r="S3" s="264" t="e">
        <f>INDEX(PT_DIFFERENTIATION_NUM_TER,MATCH(B3,PT_DIFFERENTIATION_TER_ID,0))</f>
        <v>#N/A</v>
      </c>
      <c r="T3" s="271" t="s">
        <v>521</v>
      </c>
      <c r="U3" s="266"/>
      <c r="V3" s="966"/>
      <c r="W3" s="967"/>
      <c r="X3" s="967"/>
      <c r="Y3" s="967"/>
      <c r="Z3" s="967"/>
      <c r="AA3" s="967"/>
      <c r="AB3" s="968"/>
      <c r="AC3" s="966" t="e">
        <f>INDEX(PT_DIFFERENTIATION_TER,MATCH(B3,PT_DIFFERENTIATION_TER_ID,0))</f>
        <v>#N/A</v>
      </c>
      <c r="AD3" s="967"/>
      <c r="AE3" s="967"/>
      <c r="AF3" s="967"/>
      <c r="AG3" s="967"/>
      <c r="AH3" s="967"/>
      <c r="AI3" s="967"/>
      <c r="AJ3" s="968"/>
      <c r="AK3" s="268" t="s">
        <v>522</v>
      </c>
      <c r="AN3" s="63" t="str">
        <f t="shared" si="0"/>
        <v>Территория действия тарифа</v>
      </c>
    </row>
    <row r="4" spans="5:40" ht="23.25" hidden="1" customHeight="1">
      <c r="E4" s="972"/>
      <c r="F4" s="972"/>
      <c r="G4" s="971">
        <v>1</v>
      </c>
      <c r="Q4" s="269"/>
      <c r="R4" s="270"/>
      <c r="S4" s="264" t="e">
        <f>INDEX(PT_DIFFERENTIATION_NUM_CS,MATCH(C4,PT_DIFFERENTIATION_CS_ID,0))</f>
        <v>#N/A</v>
      </c>
      <c r="T4" s="272" t="s">
        <v>605</v>
      </c>
      <c r="U4" s="266"/>
      <c r="V4" s="966"/>
      <c r="W4" s="967"/>
      <c r="X4" s="967"/>
      <c r="Y4" s="967"/>
      <c r="Z4" s="967"/>
      <c r="AA4" s="967"/>
      <c r="AB4" s="968"/>
      <c r="AC4" s="966" t="e">
        <f>INDEX(PT_DIFFERENTIATION_CS,MATCH(C4,PT_DIFFERENTIATION_CS_ID,0))</f>
        <v>#N/A</v>
      </c>
      <c r="AD4" s="967"/>
      <c r="AE4" s="967"/>
      <c r="AF4" s="967"/>
      <c r="AG4" s="967"/>
      <c r="AH4" s="967"/>
      <c r="AI4" s="967"/>
      <c r="AJ4" s="968"/>
      <c r="AK4" s="268" t="s">
        <v>606</v>
      </c>
      <c r="AN4" s="63" t="str">
        <f t="shared" si="0"/>
        <v>Наименование централизованной системы холодного водоснабжения</v>
      </c>
    </row>
    <row r="5" spans="5:40" ht="23.25" hidden="1" customHeight="1">
      <c r="E5" s="972"/>
      <c r="F5" s="972"/>
      <c r="G5" s="972"/>
      <c r="H5" s="972"/>
      <c r="I5" s="973" t="e">
        <f>S4&amp;".1"</f>
        <v>#N/A</v>
      </c>
      <c r="P5" s="975">
        <v>1</v>
      </c>
      <c r="R5" s="275"/>
      <c r="S5" s="264" t="e">
        <f>$I5</f>
        <v>#N/A</v>
      </c>
      <c r="T5" s="276" t="s">
        <v>607</v>
      </c>
      <c r="U5" s="266"/>
      <c r="V5" s="1038"/>
      <c r="W5" s="1039"/>
      <c r="X5" s="1039"/>
      <c r="Y5" s="1039"/>
      <c r="Z5" s="1039"/>
      <c r="AA5" s="1039"/>
      <c r="AB5" s="1040"/>
      <c r="AC5" s="1041"/>
      <c r="AD5" s="1042"/>
      <c r="AE5" s="1042"/>
      <c r="AF5" s="1042"/>
      <c r="AG5" s="1042"/>
      <c r="AH5" s="1042"/>
      <c r="AI5" s="1042"/>
      <c r="AJ5" s="1043"/>
      <c r="AK5" s="268" t="s">
        <v>608</v>
      </c>
      <c r="AN5" s="63" t="str">
        <f t="shared" si="0"/>
        <v>Наименование признака дифференциации</v>
      </c>
    </row>
    <row r="6" spans="5:40" ht="23.25" hidden="1" customHeight="1">
      <c r="E6" s="972"/>
      <c r="F6" s="972"/>
      <c r="G6" s="972"/>
      <c r="H6" s="972"/>
      <c r="I6" s="974"/>
      <c r="J6" s="973" t="e">
        <f>I5&amp;".1"</f>
        <v>#N/A</v>
      </c>
      <c r="L6" s="274" t="s">
        <v>530</v>
      </c>
      <c r="P6" s="833"/>
      <c r="Q6" s="975">
        <v>1</v>
      </c>
      <c r="R6" s="277"/>
      <c r="S6" s="264" t="e">
        <f>$J6</f>
        <v>#N/A</v>
      </c>
      <c r="T6" s="278" t="s">
        <v>531</v>
      </c>
      <c r="U6" s="266"/>
      <c r="V6" s="960"/>
      <c r="W6" s="961"/>
      <c r="X6" s="961"/>
      <c r="Y6" s="961"/>
      <c r="Z6" s="961"/>
      <c r="AA6" s="961"/>
      <c r="AB6" s="962"/>
      <c r="AC6" s="960"/>
      <c r="AD6" s="961"/>
      <c r="AE6" s="961"/>
      <c r="AF6" s="961"/>
      <c r="AG6" s="961"/>
      <c r="AH6" s="961"/>
      <c r="AI6" s="961"/>
      <c r="AJ6" s="962"/>
      <c r="AK6" s="349" t="s">
        <v>609</v>
      </c>
      <c r="AN6" s="63" t="str">
        <f t="shared" si="0"/>
        <v>Группа потребителей</v>
      </c>
    </row>
    <row r="7" spans="5:40" ht="23.25" hidden="1" customHeight="1">
      <c r="E7" s="972"/>
      <c r="F7" s="972"/>
      <c r="G7" s="972"/>
      <c r="H7" s="972"/>
      <c r="I7" s="974"/>
      <c r="J7" s="974"/>
      <c r="K7" s="973" t="e">
        <f>J6&amp;".1"</f>
        <v>#N/A</v>
      </c>
      <c r="P7" s="833"/>
      <c r="Q7" s="833"/>
      <c r="R7" s="277">
        <v>1</v>
      </c>
      <c r="S7" s="264" t="e">
        <f>$K7</f>
        <v>#N/A</v>
      </c>
      <c r="T7" s="387"/>
      <c r="U7" s="266"/>
      <c r="V7" s="280"/>
      <c r="W7" s="280"/>
      <c r="X7" s="282"/>
      <c r="Y7" s="976"/>
      <c r="Z7" s="845" t="s">
        <v>46</v>
      </c>
      <c r="AA7" s="976"/>
      <c r="AB7" s="845" t="s">
        <v>46</v>
      </c>
      <c r="AC7" s="280"/>
      <c r="AD7" s="280"/>
      <c r="AE7" s="282"/>
      <c r="AF7" s="976"/>
      <c r="AG7" s="845" t="s">
        <v>46</v>
      </c>
      <c r="AH7" s="978"/>
      <c r="AI7" s="845" t="s">
        <v>46</v>
      </c>
      <c r="AJ7" s="388"/>
      <c r="AK7"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42" t="e">
        <f ca="1">STRCHECKDATE(V8:AJ8)</f>
        <v>#NAME?</v>
      </c>
      <c r="AN7" s="63" t="str">
        <f t="shared" si="0"/>
        <v/>
      </c>
    </row>
    <row r="8" spans="5:40" ht="14.25" hidden="1" customHeight="1">
      <c r="E8" s="972"/>
      <c r="F8" s="972"/>
      <c r="G8" s="972"/>
      <c r="H8" s="972"/>
      <c r="I8" s="974"/>
      <c r="J8" s="974"/>
      <c r="K8" s="973"/>
      <c r="P8" s="833"/>
      <c r="Q8" s="833"/>
      <c r="R8" s="277"/>
      <c r="S8" s="247"/>
      <c r="T8" s="266"/>
      <c r="U8" s="266"/>
      <c r="V8" s="281"/>
      <c r="W8" s="281"/>
      <c r="X8" s="284" t="str">
        <f>Y7&amp;"-"&amp;AA7</f>
        <v>-</v>
      </c>
      <c r="Y8" s="977"/>
      <c r="Z8" s="845"/>
      <c r="AA8" s="977"/>
      <c r="AB8" s="845"/>
      <c r="AC8" s="281"/>
      <c r="AD8" s="281"/>
      <c r="AE8" s="284" t="str">
        <f>AF7&amp;"-"&amp;AH7</f>
        <v>-</v>
      </c>
      <c r="AF8" s="977"/>
      <c r="AG8" s="845"/>
      <c r="AH8" s="979"/>
      <c r="AI8" s="845"/>
      <c r="AJ8" s="389"/>
      <c r="AK8" s="1044"/>
      <c r="AN8" s="63" t="str">
        <f t="shared" si="0"/>
        <v/>
      </c>
    </row>
    <row r="9" spans="5:40" ht="21" hidden="1" customHeight="1">
      <c r="E9" s="972"/>
      <c r="F9" s="972"/>
      <c r="G9" s="972"/>
      <c r="H9" s="972"/>
      <c r="I9" s="974"/>
      <c r="J9" s="973"/>
      <c r="P9" s="833"/>
      <c r="Q9" s="833"/>
      <c r="R9" s="275"/>
      <c r="S9" s="286"/>
      <c r="T9" s="289" t="s">
        <v>610</v>
      </c>
      <c r="U9" s="93"/>
      <c r="V9" s="93"/>
      <c r="W9" s="93"/>
      <c r="X9" s="93"/>
      <c r="Y9" s="93"/>
      <c r="Z9" s="93"/>
      <c r="AA9" s="93"/>
      <c r="AB9" s="93"/>
      <c r="AC9" s="93"/>
      <c r="AD9" s="93"/>
      <c r="AE9" s="93"/>
      <c r="AF9" s="93"/>
      <c r="AG9" s="93"/>
      <c r="AH9" s="93"/>
      <c r="AI9" s="93"/>
      <c r="AJ9" s="93"/>
      <c r="AK9" s="268" t="s">
        <v>611</v>
      </c>
      <c r="AN9" s="63" t="str">
        <f t="shared" si="0"/>
        <v>Добавить значение признака дифференциации</v>
      </c>
    </row>
    <row r="10" spans="5:40" ht="21" hidden="1" customHeight="1">
      <c r="E10" s="972"/>
      <c r="F10" s="972"/>
      <c r="G10" s="972"/>
      <c r="H10" s="972"/>
      <c r="I10" s="973"/>
      <c r="P10" s="833"/>
      <c r="R10" s="275"/>
      <c r="S10" s="286"/>
      <c r="T10" s="292" t="s">
        <v>536</v>
      </c>
      <c r="U10" s="93"/>
      <c r="V10" s="93"/>
      <c r="W10" s="93"/>
      <c r="X10" s="93"/>
      <c r="Y10" s="93"/>
      <c r="Z10" s="93"/>
      <c r="AA10" s="93"/>
      <c r="AB10" s="290"/>
      <c r="AC10" s="93"/>
      <c r="AD10" s="93"/>
      <c r="AE10" s="93"/>
      <c r="AF10" s="93"/>
      <c r="AG10" s="93"/>
      <c r="AH10" s="93"/>
      <c r="AI10" s="290"/>
      <c r="AJ10" s="93"/>
      <c r="AK10" s="390"/>
      <c r="AN10" s="63" t="str">
        <f t="shared" si="0"/>
        <v>Добавить группу потребителей</v>
      </c>
    </row>
    <row r="11" spans="5:40" ht="14.25" hidden="1" customHeight="1">
      <c r="E11" s="972"/>
      <c r="F11" s="972"/>
      <c r="G11" s="972"/>
      <c r="H11" s="971"/>
      <c r="R11" s="263"/>
      <c r="S11" s="286"/>
      <c r="T11" s="391" t="s">
        <v>612</v>
      </c>
      <c r="U11" s="93"/>
      <c r="V11" s="93"/>
      <c r="W11" s="93"/>
      <c r="X11" s="93"/>
      <c r="Y11" s="93"/>
      <c r="Z11" s="93"/>
      <c r="AA11" s="93"/>
      <c r="AB11" s="290"/>
      <c r="AC11" s="93"/>
      <c r="AD11" s="93"/>
      <c r="AE11" s="93"/>
      <c r="AF11" s="93"/>
      <c r="AG11" s="93"/>
      <c r="AH11" s="93"/>
      <c r="AI11" s="290"/>
      <c r="AJ11" s="93"/>
      <c r="AK11" s="291"/>
      <c r="AN11" s="63" t="str">
        <f t="shared" si="0"/>
        <v>Добавить наименование признака дифференциации</v>
      </c>
    </row>
    <row r="12" spans="5:40" ht="14.25" hidden="1" customHeight="1">
      <c r="E12" s="972"/>
      <c r="F12" s="971"/>
      <c r="T12" s="297" t="s">
        <v>539</v>
      </c>
      <c r="AN12" s="63" t="str">
        <f t="shared" si="0"/>
        <v>Добавить централизованную систему для дифференциации</v>
      </c>
    </row>
    <row r="13" spans="5:40" ht="14.25" hidden="1" customHeight="1">
      <c r="E13" s="971"/>
      <c r="T13" s="297" t="s">
        <v>540</v>
      </c>
      <c r="AN13" s="63" t="str">
        <f t="shared" si="0"/>
        <v>Добавить территорию для дифференциации</v>
      </c>
    </row>
    <row r="14" spans="5:40" ht="14.25" hidden="1" customHeight="1"/>
    <row r="15" spans="5:40" ht="14.25" hidden="1" customHeight="1">
      <c r="AC15" s="298"/>
      <c r="AD15" s="298"/>
      <c r="AE15" s="299"/>
      <c r="AF15" s="970"/>
      <c r="AG15" s="969" t="s">
        <v>46</v>
      </c>
      <c r="AH15" s="970"/>
      <c r="AI15" s="969" t="s">
        <v>46</v>
      </c>
    </row>
    <row r="16" spans="5:40" ht="14.25" hidden="1" customHeight="1">
      <c r="AC16" s="298"/>
      <c r="AD16" s="298"/>
      <c r="AE16" s="284" t="str">
        <f>AF15&amp;"-"&amp;AH15</f>
        <v>-</v>
      </c>
      <c r="AF16" s="969"/>
      <c r="AG16" s="969"/>
      <c r="AH16" s="969"/>
      <c r="AI16" s="969"/>
    </row>
    <row r="17" spans="15:35" ht="14.25" hidden="1" customHeight="1"/>
    <row r="18" spans="15:35" ht="22.5" hidden="1" customHeight="1">
      <c r="O18" s="300" t="s">
        <v>541</v>
      </c>
      <c r="Y18" s="300"/>
      <c r="AA18" s="300"/>
      <c r="AF18" s="300"/>
      <c r="AH18" s="300"/>
    </row>
    <row r="19" spans="15:35" ht="14.25" hidden="1" customHeight="1"/>
    <row r="20" spans="15:35" ht="12" hidden="1" customHeight="1">
      <c r="O20" s="274" t="s">
        <v>542</v>
      </c>
      <c r="T20" s="21" t="s">
        <v>543</v>
      </c>
      <c r="Z20" s="102" t="s">
        <v>544</v>
      </c>
      <c r="AB20" s="102" t="s">
        <v>545</v>
      </c>
      <c r="AC20" s="21" t="s">
        <v>543</v>
      </c>
      <c r="AG20" s="102" t="s">
        <v>546</v>
      </c>
      <c r="AI20" s="102" t="s">
        <v>545</v>
      </c>
    </row>
    <row r="21" spans="15:35" ht="14.25" hidden="1" customHeight="1"/>
    <row r="22" spans="15:35" ht="14.25" hidden="1" customHeight="1"/>
    <row r="23" spans="15:35" ht="14.25" customHeight="1">
      <c r="Q23" s="301"/>
      <c r="R23" s="301"/>
      <c r="S23" s="302"/>
      <c r="T23" s="22"/>
      <c r="U23" s="22"/>
    </row>
    <row r="24" spans="15:35" ht="14.25" customHeight="1">
      <c r="Q24" s="301"/>
      <c r="R24" s="301"/>
      <c r="S24" s="9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953"/>
      <c r="U24" s="953"/>
      <c r="V24" s="953"/>
      <c r="W24" s="953"/>
      <c r="X24" s="953"/>
      <c r="Y24" s="953"/>
      <c r="Z24" s="953"/>
      <c r="AA24" s="953"/>
      <c r="AB24" s="953"/>
      <c r="AC24" s="953"/>
      <c r="AD24" s="953"/>
      <c r="AE24" s="953"/>
      <c r="AF24" s="953"/>
      <c r="AG24" s="953"/>
      <c r="AH24" s="953"/>
    </row>
    <row r="25" spans="15:35" ht="14.25" customHeight="1">
      <c r="Q25" s="301"/>
      <c r="R25" s="301"/>
      <c r="S25" s="927" t="str">
        <f>IF(org=0,"Не определено",org)</f>
        <v>ООО "Смоленскрегионтеплоэнерго"</v>
      </c>
      <c r="T25" s="927"/>
      <c r="U25" s="927"/>
      <c r="V25" s="927"/>
      <c r="W25" s="927"/>
      <c r="X25" s="927"/>
      <c r="Y25" s="927"/>
      <c r="Z25" s="927"/>
      <c r="AA25" s="927"/>
      <c r="AB25" s="927"/>
      <c r="AC25" s="927"/>
      <c r="AD25" s="927"/>
      <c r="AE25" s="927"/>
      <c r="AF25" s="927"/>
      <c r="AG25" s="927"/>
      <c r="AH25" s="927"/>
    </row>
    <row r="26" spans="15:35" ht="14.25" hidden="1" customHeight="1">
      <c r="Q26" s="301"/>
      <c r="R26" s="301"/>
      <c r="S26" s="302"/>
      <c r="T26" s="22"/>
      <c r="U26" s="22"/>
      <c r="V26" s="303"/>
      <c r="W26" s="303"/>
      <c r="X26" s="303"/>
      <c r="Y26" s="303"/>
      <c r="Z26" s="303"/>
      <c r="AA26" s="303"/>
      <c r="AB26" s="303"/>
      <c r="AC26" s="303"/>
      <c r="AD26" s="303"/>
      <c r="AE26" s="303"/>
      <c r="AF26" s="303"/>
      <c r="AG26" s="303"/>
      <c r="AH26" s="303"/>
      <c r="AI26" s="303"/>
    </row>
    <row r="27" spans="15:35" ht="25.5" hidden="1" customHeight="1">
      <c r="S27" s="963" t="s">
        <v>24</v>
      </c>
      <c r="T27" s="963"/>
      <c r="U27" s="305"/>
      <c r="V27" s="965" t="str">
        <f>IF(TITLE_NAME_OR_PR_CHANGE="",IF(TITLE_NAME_OR_PR="","",TITLE_NAME_OR_PR),TITLE_NAME_OR_PR_CHANGE)</f>
        <v/>
      </c>
      <c r="W27" s="965"/>
      <c r="X27" s="965"/>
      <c r="Y27" s="965"/>
      <c r="Z27" s="965"/>
      <c r="AA27" s="965"/>
      <c r="AC27" s="965" t="str">
        <f>IF(TITLE_NAME_OR_PR_CHANGE="",IF(TITLE_NAME_OR_PR="","",TITLE_NAME_OR_PR),TITLE_NAME_OR_PR_CHANGE)</f>
        <v/>
      </c>
      <c r="AD27" s="965"/>
      <c r="AE27" s="965"/>
      <c r="AF27" s="965"/>
      <c r="AG27" s="965"/>
      <c r="AH27" s="965"/>
    </row>
    <row r="28" spans="15:35" ht="18.75" hidden="1" customHeight="1">
      <c r="S28" s="963" t="s">
        <v>547</v>
      </c>
      <c r="T28" s="963"/>
      <c r="U28" s="305"/>
      <c r="V28" s="964" t="str">
        <f>IF(TITLE_DATE_PR_CHANGE="",IF(TITLE_DATE_PR="","",TITLE_DATE_PR),TITLE_DATE_PR_CHANGE)</f>
        <v/>
      </c>
      <c r="W28" s="964"/>
      <c r="X28" s="964"/>
      <c r="Y28" s="964"/>
      <c r="Z28" s="964"/>
      <c r="AA28" s="964"/>
      <c r="AC28" s="964" t="str">
        <f>IF(TITLE_DATE_PR_CHANGE="",IF(TITLE_DATE_PR="","",TITLE_DATE_PR),TITLE_DATE_PR_CHANGE)</f>
        <v/>
      </c>
      <c r="AD28" s="964"/>
      <c r="AE28" s="964"/>
      <c r="AF28" s="964"/>
      <c r="AG28" s="964"/>
      <c r="AH28" s="964"/>
    </row>
    <row r="29" spans="15:35" ht="18.75" hidden="1" customHeight="1">
      <c r="S29" s="963" t="s">
        <v>548</v>
      </c>
      <c r="T29" s="963"/>
      <c r="U29" s="305"/>
      <c r="V29" s="965" t="str">
        <f>IF(TITLE_NUMBER_PR_CHANGE="",IF(TITLE_NUMBER_PR="","",TITLE_NUMBER_PR),TITLE_NUMBER_PR_CHANGE)</f>
        <v/>
      </c>
      <c r="W29" s="965"/>
      <c r="X29" s="965"/>
      <c r="Y29" s="965"/>
      <c r="Z29" s="965"/>
      <c r="AA29" s="965"/>
      <c r="AC29" s="965" t="str">
        <f>IF(TITLE_NUMBER_PR_CHANGE="",IF(TITLE_NUMBER_PR="","",TITLE_NUMBER_PR),TITLE_NUMBER_PR_CHANGE)</f>
        <v/>
      </c>
      <c r="AD29" s="965"/>
      <c r="AE29" s="965"/>
      <c r="AF29" s="965"/>
      <c r="AG29" s="965"/>
      <c r="AH29" s="965"/>
    </row>
    <row r="30" spans="15:35" ht="18.75" hidden="1" customHeight="1">
      <c r="S30" s="963" t="s">
        <v>25</v>
      </c>
      <c r="T30" s="963"/>
      <c r="U30" s="305"/>
      <c r="V30" s="965" t="str">
        <f>IF(TITLE_IST_PUB_CHANGE="",IF(TITLE_IST_PUB="","",TITLE_IST_PUB),TITLE_IST_PUB_CHANGE)</f>
        <v/>
      </c>
      <c r="W30" s="965"/>
      <c r="X30" s="965"/>
      <c r="Y30" s="965"/>
      <c r="Z30" s="965"/>
      <c r="AA30" s="965"/>
      <c r="AC30" s="965" t="str">
        <f>IF(TITLE_IST_PUB_CHANGE="",IF(TITLE_IST_PUB="","",TITLE_IST_PUB),TITLE_IST_PUB_CHANGE)</f>
        <v/>
      </c>
      <c r="AD30" s="965"/>
      <c r="AE30" s="965"/>
      <c r="AF30" s="965"/>
      <c r="AG30" s="965"/>
      <c r="AH30" s="965"/>
    </row>
    <row r="31" spans="15:35" ht="14.25" hidden="1" customHeight="1">
      <c r="Q31" s="301"/>
      <c r="R31" s="301"/>
      <c r="S31" s="302"/>
      <c r="T31" s="22"/>
      <c r="U31" s="22"/>
      <c r="V31" s="303"/>
      <c r="W31" s="303"/>
      <c r="X31" s="303"/>
      <c r="Y31" s="303"/>
      <c r="Z31" s="303"/>
      <c r="AA31" s="303"/>
      <c r="AB31" s="303"/>
      <c r="AC31" s="303"/>
      <c r="AD31" s="303"/>
      <c r="AE31" s="303"/>
      <c r="AF31" s="303"/>
      <c r="AG31" s="303"/>
      <c r="AH31" s="303"/>
      <c r="AI31" s="303"/>
    </row>
    <row r="32" spans="15:35" ht="18.75" hidden="1" customHeight="1">
      <c r="S32" s="963" t="s">
        <v>549</v>
      </c>
      <c r="T32" s="963"/>
      <c r="U32" s="305"/>
      <c r="V32" s="964" t="str">
        <f>IF(TITLE_DATE_PR_CHANGE="",IF(TITLE_DATE_PR="","",TITLE_DATE_PR),TITLE_DATE_PR_CHANGE)</f>
        <v/>
      </c>
      <c r="W32" s="964"/>
      <c r="X32" s="964"/>
      <c r="Y32" s="964"/>
      <c r="Z32" s="964"/>
      <c r="AA32" s="964"/>
      <c r="AC32" s="964" t="str">
        <f>IF(TITLE_DATE_PR_CHANGE="",IF(TITLE_DATE_PR="","",TITLE_DATE_PR),TITLE_DATE_PR_CHANGE)</f>
        <v/>
      </c>
      <c r="AD32" s="964"/>
      <c r="AE32" s="964"/>
      <c r="AF32" s="964"/>
      <c r="AG32" s="964"/>
      <c r="AH32" s="964"/>
    </row>
    <row r="33" spans="1:40" ht="18.75" hidden="1" customHeight="1">
      <c r="S33" s="963" t="s">
        <v>550</v>
      </c>
      <c r="T33" s="963"/>
      <c r="U33" s="305"/>
      <c r="V33" s="965" t="str">
        <f>IF(TITLE_NUMBER_PR_CHANGE="",IF(TITLE_NUMBER_PR="","",TITLE_NUMBER_PR),TITLE_NUMBER_PR_CHANGE)</f>
        <v/>
      </c>
      <c r="W33" s="965"/>
      <c r="X33" s="965"/>
      <c r="Y33" s="965"/>
      <c r="Z33" s="965"/>
      <c r="AA33" s="965"/>
      <c r="AC33" s="965" t="str">
        <f>IF(TITLE_NUMBER_PR_CHANGE="",IF(TITLE_NUMBER_PR="","",TITLE_NUMBER_PR),TITLE_NUMBER_PR_CHANGE)</f>
        <v/>
      </c>
      <c r="AD33" s="965"/>
      <c r="AE33" s="965"/>
      <c r="AF33" s="965"/>
      <c r="AG33" s="965"/>
      <c r="AH33" s="965"/>
    </row>
    <row r="34" spans="1:40" ht="0.75" customHeight="1">
      <c r="AB34" s="242" t="s">
        <v>551</v>
      </c>
      <c r="AI34" s="242" t="s">
        <v>551</v>
      </c>
    </row>
    <row r="35" spans="1:40" ht="14.25" customHeight="1">
      <c r="Q35" s="301"/>
      <c r="R35" s="301"/>
      <c r="S35" s="302"/>
      <c r="T35" s="22"/>
      <c r="U35" s="307"/>
      <c r="V35" s="983"/>
      <c r="W35" s="983"/>
      <c r="X35" s="983"/>
      <c r="Y35" s="983"/>
      <c r="Z35" s="983"/>
      <c r="AA35" s="983"/>
      <c r="AB35" s="983"/>
      <c r="AC35" s="983"/>
      <c r="AD35" s="983"/>
      <c r="AE35" s="983"/>
      <c r="AF35" s="983"/>
      <c r="AG35" s="983"/>
      <c r="AH35" s="983"/>
      <c r="AI35" s="983"/>
    </row>
    <row r="36" spans="1:40" ht="14.25" customHeight="1">
      <c r="Q36" s="301"/>
      <c r="R36" s="301"/>
      <c r="S36" s="858" t="s">
        <v>424</v>
      </c>
      <c r="T36" s="858"/>
      <c r="U36" s="858"/>
      <c r="V36" s="858"/>
      <c r="W36" s="858"/>
      <c r="X36" s="858"/>
      <c r="Y36" s="858"/>
      <c r="Z36" s="858"/>
      <c r="AA36" s="858"/>
      <c r="AB36" s="858"/>
      <c r="AC36" s="858"/>
      <c r="AD36" s="858"/>
      <c r="AE36" s="858"/>
      <c r="AF36" s="858"/>
      <c r="AG36" s="858"/>
      <c r="AH36" s="858"/>
      <c r="AI36" s="858"/>
      <c r="AJ36" s="858"/>
      <c r="AK36" s="858" t="s">
        <v>425</v>
      </c>
    </row>
    <row r="37" spans="1:40" ht="14.25" customHeight="1">
      <c r="Q37" s="301"/>
      <c r="R37" s="301"/>
      <c r="S37" s="984" t="s">
        <v>71</v>
      </c>
      <c r="T37" s="934" t="s">
        <v>552</v>
      </c>
      <c r="U37" s="309"/>
      <c r="V37" s="985" t="s">
        <v>553</v>
      </c>
      <c r="W37" s="986"/>
      <c r="X37" s="986"/>
      <c r="Y37" s="986"/>
      <c r="Z37" s="986"/>
      <c r="AA37" s="987"/>
      <c r="AB37" s="988" t="s">
        <v>554</v>
      </c>
      <c r="AC37" s="985" t="s">
        <v>553</v>
      </c>
      <c r="AD37" s="986"/>
      <c r="AE37" s="986"/>
      <c r="AF37" s="986"/>
      <c r="AG37" s="986"/>
      <c r="AH37" s="987"/>
      <c r="AI37" s="988" t="s">
        <v>555</v>
      </c>
      <c r="AJ37" s="991" t="s">
        <v>556</v>
      </c>
      <c r="AK37" s="858"/>
    </row>
    <row r="38" spans="1:40" ht="33.75" customHeight="1">
      <c r="Q38" s="301"/>
      <c r="R38" s="301"/>
      <c r="S38" s="984"/>
      <c r="T38" s="934"/>
      <c r="U38" s="310"/>
      <c r="V38" s="137" t="s">
        <v>613</v>
      </c>
      <c r="W38" s="835" t="s">
        <v>559</v>
      </c>
      <c r="X38" s="834"/>
      <c r="Y38" s="835" t="s">
        <v>560</v>
      </c>
      <c r="Z38" s="841"/>
      <c r="AA38" s="834"/>
      <c r="AB38" s="989"/>
      <c r="AC38" s="137" t="s">
        <v>613</v>
      </c>
      <c r="AD38" s="835" t="s">
        <v>559</v>
      </c>
      <c r="AE38" s="834"/>
      <c r="AF38" s="835" t="s">
        <v>560</v>
      </c>
      <c r="AG38" s="841"/>
      <c r="AH38" s="834"/>
      <c r="AI38" s="989"/>
      <c r="AJ38" s="992"/>
      <c r="AK38" s="858"/>
    </row>
    <row r="39" spans="1:40" ht="33.75" customHeight="1">
      <c r="B39" s="102" t="s">
        <v>267</v>
      </c>
      <c r="C39" s="102" t="s">
        <v>268</v>
      </c>
      <c r="D39" s="102" t="s">
        <v>269</v>
      </c>
      <c r="E39" s="274" t="s">
        <v>561</v>
      </c>
      <c r="F39" s="274" t="s">
        <v>562</v>
      </c>
      <c r="G39" s="274" t="s">
        <v>563</v>
      </c>
      <c r="I39" s="274" t="s">
        <v>614</v>
      </c>
      <c r="J39" s="274" t="s">
        <v>566</v>
      </c>
      <c r="K39" s="274" t="s">
        <v>615</v>
      </c>
      <c r="L39" s="274" t="s">
        <v>542</v>
      </c>
      <c r="Q39" s="301"/>
      <c r="R39" s="301"/>
      <c r="S39" s="984"/>
      <c r="T39" s="934"/>
      <c r="U39" s="311"/>
      <c r="V39" s="137" t="s">
        <v>616</v>
      </c>
      <c r="W39" s="114" t="s">
        <v>617</v>
      </c>
      <c r="X39" s="114" t="s">
        <v>618</v>
      </c>
      <c r="Y39" s="114" t="s">
        <v>570</v>
      </c>
      <c r="Z39" s="939" t="s">
        <v>571</v>
      </c>
      <c r="AA39" s="952"/>
      <c r="AB39" s="990"/>
      <c r="AC39" s="137" t="s">
        <v>616</v>
      </c>
      <c r="AD39" s="114" t="s">
        <v>617</v>
      </c>
      <c r="AE39" s="114" t="s">
        <v>618</v>
      </c>
      <c r="AF39" s="114" t="s">
        <v>570</v>
      </c>
      <c r="AG39" s="939" t="s">
        <v>571</v>
      </c>
      <c r="AH39" s="952"/>
      <c r="AI39" s="990"/>
      <c r="AJ39" s="993"/>
      <c r="AK39" s="858"/>
    </row>
    <row r="40" spans="1:40" ht="11.25" hidden="1" customHeight="1">
      <c r="Q40" s="313"/>
      <c r="R40" s="314">
        <v>1</v>
      </c>
      <c r="S40" s="315" t="s">
        <v>204</v>
      </c>
      <c r="T40" s="316" t="s">
        <v>87</v>
      </c>
      <c r="U40" s="317" t="str">
        <f ca="1">OFFSET(U40,0,-1)</f>
        <v>2</v>
      </c>
      <c r="V40" s="318">
        <f ca="1">OFFSET(V40,0,-1)+1</f>
        <v>3</v>
      </c>
      <c r="W40" s="318">
        <f ca="1">OFFSET(W40,0,-1)+1</f>
        <v>4</v>
      </c>
      <c r="X40" s="318">
        <f ca="1">OFFSET(X40,0,-1)+1</f>
        <v>5</v>
      </c>
      <c r="Y40" s="318">
        <f ca="1">OFFSET(Y40,0,-1)+1</f>
        <v>6</v>
      </c>
      <c r="Z40" s="982">
        <f ca="1">OFFSET(Z40,0,-1)+1</f>
        <v>7</v>
      </c>
      <c r="AA40" s="982"/>
      <c r="AB40" s="318">
        <f ca="1">OFFSET(AB40,0,-2)+1</f>
        <v>8</v>
      </c>
      <c r="AC40" s="318">
        <f ca="1">OFFSET(AC40,0,-1)+1</f>
        <v>9</v>
      </c>
      <c r="AD40" s="318">
        <f ca="1">OFFSET(AD40,0,-1)+1</f>
        <v>10</v>
      </c>
      <c r="AE40" s="318">
        <f ca="1">OFFSET(AE40,0,-1)+1</f>
        <v>11</v>
      </c>
      <c r="AF40" s="318">
        <f ca="1">OFFSET(AF40,0,-1)+1</f>
        <v>12</v>
      </c>
      <c r="AG40" s="982">
        <f ca="1">OFFSET(AG40,0,-1)+1</f>
        <v>13</v>
      </c>
      <c r="AH40" s="982"/>
      <c r="AI40" s="318">
        <f ca="1">OFFSET(AI40,0,-2)+1</f>
        <v>14</v>
      </c>
      <c r="AJ40" s="317">
        <f ca="1">OFFSET(AJ40,0,-1)</f>
        <v>14</v>
      </c>
      <c r="AK40" s="318">
        <f ca="1">OFFSET(AK40,0,-1)+1</f>
        <v>15</v>
      </c>
    </row>
    <row r="41" spans="1:40" ht="23.25" customHeight="1">
      <c r="A41" s="319" t="s">
        <v>350</v>
      </c>
      <c r="E41" s="971">
        <v>1</v>
      </c>
      <c r="R41" s="263"/>
      <c r="S41" s="264">
        <f>INDEX(PT_DIFFERENTIATION_NUM_NTAR,MATCH(A41,PT_DIFFERENTIATION_NTAR_ID,0))</f>
        <v>0</v>
      </c>
      <c r="T41" s="265" t="s">
        <v>255</v>
      </c>
      <c r="U41" s="266"/>
      <c r="V41" s="966"/>
      <c r="W41" s="967"/>
      <c r="X41" s="967"/>
      <c r="Y41" s="967"/>
      <c r="Z41" s="967"/>
      <c r="AA41" s="967"/>
      <c r="AB41" s="968"/>
      <c r="AC41" s="966" t="str">
        <f>INDEX(PT_DIFFERENTIATION_NTAR,MATCH(A41,PT_DIFFERENTIATION_NTAR_ID,0))</f>
        <v/>
      </c>
      <c r="AD41" s="967"/>
      <c r="AE41" s="967"/>
      <c r="AF41" s="967"/>
      <c r="AG41" s="967"/>
      <c r="AH41" s="967"/>
      <c r="AI41" s="967"/>
      <c r="AJ41" s="968"/>
      <c r="AK41"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63" t="str">
        <f t="shared" ref="AN41:AN53" si="1">IF(T41="","",T41)</f>
        <v>Наименование тарифа</v>
      </c>
    </row>
    <row r="42" spans="1:40" ht="23.25" customHeight="1">
      <c r="A42" s="319" t="s">
        <v>350</v>
      </c>
      <c r="B42" s="319" t="s">
        <v>351</v>
      </c>
      <c r="E42" s="972"/>
      <c r="F42" s="971">
        <v>1</v>
      </c>
      <c r="Q42" s="269"/>
      <c r="R42" s="270"/>
      <c r="S42" s="264" t="str">
        <f>INDEX(PT_DIFFERENTIATION_NUM_TER,MATCH(B42,PT_DIFFERENTIATION_TER_ID,0))</f>
        <v>.</v>
      </c>
      <c r="T42" s="271" t="s">
        <v>521</v>
      </c>
      <c r="U42" s="266"/>
      <c r="V42" s="966"/>
      <c r="W42" s="967"/>
      <c r="X42" s="967"/>
      <c r="Y42" s="967"/>
      <c r="Z42" s="967"/>
      <c r="AA42" s="967"/>
      <c r="AB42" s="968"/>
      <c r="AC42" s="966" t="str">
        <f>INDEX(PT_DIFFERENTIATION_TER,MATCH(B42,PT_DIFFERENTIATION_TER_ID,0))</f>
        <v/>
      </c>
      <c r="AD42" s="967"/>
      <c r="AE42" s="967"/>
      <c r="AF42" s="967"/>
      <c r="AG42" s="967"/>
      <c r="AH42" s="967"/>
      <c r="AI42" s="967"/>
      <c r="AJ42" s="968"/>
      <c r="AK42" s="268" t="s">
        <v>522</v>
      </c>
      <c r="AN42" s="63" t="str">
        <f t="shared" si="1"/>
        <v>Территория действия тарифа</v>
      </c>
    </row>
    <row r="43" spans="1:40" ht="23.25" customHeight="1">
      <c r="A43" s="319" t="s">
        <v>350</v>
      </c>
      <c r="B43" s="319" t="s">
        <v>351</v>
      </c>
      <c r="C43" s="319" t="s">
        <v>352</v>
      </c>
      <c r="E43" s="972"/>
      <c r="F43" s="972"/>
      <c r="G43" s="971">
        <v>1</v>
      </c>
      <c r="Q43" s="269"/>
      <c r="R43" s="270"/>
      <c r="S43" s="264" t="str">
        <f>INDEX(PT_DIFFERENTIATION_NUM_CS,MATCH(C43,PT_DIFFERENTIATION_CS_ID,0))</f>
        <v>..</v>
      </c>
      <c r="T43" s="272" t="s">
        <v>605</v>
      </c>
      <c r="U43" s="266"/>
      <c r="V43" s="966"/>
      <c r="W43" s="967"/>
      <c r="X43" s="967"/>
      <c r="Y43" s="967"/>
      <c r="Z43" s="967"/>
      <c r="AA43" s="967"/>
      <c r="AB43" s="968"/>
      <c r="AC43" s="966" t="str">
        <f>INDEX(PT_DIFFERENTIATION_CS,MATCH(C43,PT_DIFFERENTIATION_CS_ID,0))</f>
        <v/>
      </c>
      <c r="AD43" s="967"/>
      <c r="AE43" s="967"/>
      <c r="AF43" s="967"/>
      <c r="AG43" s="967"/>
      <c r="AH43" s="967"/>
      <c r="AI43" s="967"/>
      <c r="AJ43" s="968"/>
      <c r="AK43" s="268" t="s">
        <v>606</v>
      </c>
      <c r="AN43" s="63" t="str">
        <f t="shared" si="1"/>
        <v>Наименование централизованной системы холодного водоснабжения</v>
      </c>
    </row>
    <row r="44" spans="1:40" ht="23.25" customHeight="1">
      <c r="A44" s="319" t="s">
        <v>350</v>
      </c>
      <c r="B44" s="319" t="s">
        <v>351</v>
      </c>
      <c r="C44" s="319" t="s">
        <v>352</v>
      </c>
      <c r="D44" s="319" t="s">
        <v>619</v>
      </c>
      <c r="E44" s="972"/>
      <c r="F44" s="972"/>
      <c r="G44" s="972"/>
      <c r="H44" s="972"/>
      <c r="I44" s="973" t="str">
        <f>S43&amp;".1"</f>
        <v>...1</v>
      </c>
      <c r="P44" s="975">
        <v>1</v>
      </c>
      <c r="R44" s="275"/>
      <c r="S44" s="264" t="str">
        <f>$I44</f>
        <v>...1</v>
      </c>
      <c r="T44" s="276" t="s">
        <v>607</v>
      </c>
      <c r="U44" s="266"/>
      <c r="V44" s="1038"/>
      <c r="W44" s="1039"/>
      <c r="X44" s="1039"/>
      <c r="Y44" s="1039"/>
      <c r="Z44" s="1039"/>
      <c r="AA44" s="1039"/>
      <c r="AB44" s="1040"/>
      <c r="AC44" s="1041"/>
      <c r="AD44" s="1042"/>
      <c r="AE44" s="1042"/>
      <c r="AF44" s="1042"/>
      <c r="AG44" s="1042"/>
      <c r="AH44" s="1042"/>
      <c r="AI44" s="1042"/>
      <c r="AJ44" s="1043"/>
      <c r="AK44" s="268" t="s">
        <v>608</v>
      </c>
      <c r="AN44" s="63" t="str">
        <f t="shared" si="1"/>
        <v>Наименование признака дифференциации</v>
      </c>
    </row>
    <row r="45" spans="1:40" ht="23.25" customHeight="1">
      <c r="A45" s="319" t="s">
        <v>350</v>
      </c>
      <c r="B45" s="319" t="s">
        <v>351</v>
      </c>
      <c r="C45" s="319" t="s">
        <v>352</v>
      </c>
      <c r="D45" s="319" t="s">
        <v>619</v>
      </c>
      <c r="E45" s="972"/>
      <c r="F45" s="972"/>
      <c r="G45" s="972"/>
      <c r="H45" s="972"/>
      <c r="I45" s="974"/>
      <c r="J45" s="973" t="str">
        <f>I44&amp;".1"</f>
        <v>...1.1</v>
      </c>
      <c r="L45" s="274" t="s">
        <v>530</v>
      </c>
      <c r="P45" s="833"/>
      <c r="Q45" s="975">
        <v>1</v>
      </c>
      <c r="R45" s="277"/>
      <c r="S45" s="264" t="str">
        <f>$J45</f>
        <v>...1.1</v>
      </c>
      <c r="T45" s="278" t="s">
        <v>531</v>
      </c>
      <c r="U45" s="266"/>
      <c r="V45" s="960"/>
      <c r="W45" s="961"/>
      <c r="X45" s="961"/>
      <c r="Y45" s="961"/>
      <c r="Z45" s="961"/>
      <c r="AA45" s="961"/>
      <c r="AB45" s="962"/>
      <c r="AC45" s="960"/>
      <c r="AD45" s="961"/>
      <c r="AE45" s="961"/>
      <c r="AF45" s="961"/>
      <c r="AG45" s="961"/>
      <c r="AH45" s="961"/>
      <c r="AI45" s="961"/>
      <c r="AJ45" s="962"/>
      <c r="AK45" s="349" t="s">
        <v>609</v>
      </c>
      <c r="AN45" s="63" t="str">
        <f t="shared" si="1"/>
        <v>Группа потребителей</v>
      </c>
    </row>
    <row r="46" spans="1:40" ht="23.25" customHeight="1">
      <c r="A46" s="319" t="s">
        <v>350</v>
      </c>
      <c r="B46" s="319" t="s">
        <v>351</v>
      </c>
      <c r="C46" s="319" t="s">
        <v>352</v>
      </c>
      <c r="D46" s="319" t="s">
        <v>619</v>
      </c>
      <c r="E46" s="972"/>
      <c r="F46" s="972"/>
      <c r="G46" s="972"/>
      <c r="H46" s="972"/>
      <c r="I46" s="974"/>
      <c r="J46" s="974"/>
      <c r="K46" s="973" t="str">
        <f>J45&amp;".1"</f>
        <v>...1.1.1</v>
      </c>
      <c r="P46" s="833"/>
      <c r="Q46" s="833"/>
      <c r="R46" s="277">
        <v>1</v>
      </c>
      <c r="S46" s="264" t="str">
        <f>$K46</f>
        <v>...1.1.1</v>
      </c>
      <c r="T46" s="387"/>
      <c r="U46" s="266"/>
      <c r="V46" s="298"/>
      <c r="W46" s="298"/>
      <c r="X46" s="299"/>
      <c r="Y46" s="970"/>
      <c r="Z46" s="969" t="s">
        <v>46</v>
      </c>
      <c r="AA46" s="970"/>
      <c r="AB46" s="969" t="s">
        <v>46</v>
      </c>
      <c r="AC46" s="280"/>
      <c r="AD46" s="280"/>
      <c r="AE46" s="282"/>
      <c r="AF46" s="976"/>
      <c r="AG46" s="845" t="s">
        <v>46</v>
      </c>
      <c r="AH46" s="978"/>
      <c r="AI46" s="845" t="s">
        <v>39</v>
      </c>
      <c r="AJ46" s="388"/>
      <c r="AK46"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42" t="e">
        <f ca="1">STRCHECKDATE(V47:AJ47)</f>
        <v>#NAME?</v>
      </c>
      <c r="AN46" s="63" t="str">
        <f t="shared" si="1"/>
        <v/>
      </c>
    </row>
    <row r="47" spans="1:40" ht="14.25" hidden="1" customHeight="1">
      <c r="A47" s="319" t="s">
        <v>350</v>
      </c>
      <c r="B47" s="319" t="s">
        <v>351</v>
      </c>
      <c r="C47" s="319" t="s">
        <v>352</v>
      </c>
      <c r="D47" s="319" t="s">
        <v>619</v>
      </c>
      <c r="E47" s="972"/>
      <c r="F47" s="972"/>
      <c r="G47" s="972"/>
      <c r="H47" s="972"/>
      <c r="I47" s="974"/>
      <c r="J47" s="974"/>
      <c r="K47" s="973"/>
      <c r="P47" s="833"/>
      <c r="Q47" s="833"/>
      <c r="R47" s="277"/>
      <c r="S47" s="247"/>
      <c r="T47" s="266"/>
      <c r="U47" s="266"/>
      <c r="V47" s="298"/>
      <c r="W47" s="298"/>
      <c r="X47" s="284" t="str">
        <f>Y46&amp;"-"&amp;AA46</f>
        <v>-</v>
      </c>
      <c r="Y47" s="969"/>
      <c r="Z47" s="969"/>
      <c r="AA47" s="969"/>
      <c r="AB47" s="969"/>
      <c r="AC47" s="281"/>
      <c r="AD47" s="281"/>
      <c r="AE47" s="284" t="str">
        <f>AF46&amp;"-"&amp;AH46</f>
        <v>-</v>
      </c>
      <c r="AF47" s="977"/>
      <c r="AG47" s="845"/>
      <c r="AH47" s="979"/>
      <c r="AI47" s="845"/>
      <c r="AJ47" s="389"/>
      <c r="AK47" s="1044"/>
      <c r="AN47" s="63" t="str">
        <f t="shared" si="1"/>
        <v/>
      </c>
    </row>
    <row r="48" spans="1:40" ht="21" customHeight="1">
      <c r="A48" s="319" t="s">
        <v>350</v>
      </c>
      <c r="B48" s="319" t="s">
        <v>351</v>
      </c>
      <c r="C48" s="319" t="s">
        <v>352</v>
      </c>
      <c r="D48" s="319" t="s">
        <v>619</v>
      </c>
      <c r="E48" s="972"/>
      <c r="F48" s="972"/>
      <c r="G48" s="972"/>
      <c r="H48" s="972"/>
      <c r="I48" s="974"/>
      <c r="J48" s="973"/>
      <c r="P48" s="833"/>
      <c r="Q48" s="833"/>
      <c r="R48" s="275"/>
      <c r="S48" s="286"/>
      <c r="T48" s="289" t="s">
        <v>610</v>
      </c>
      <c r="U48" s="93"/>
      <c r="V48" s="93"/>
      <c r="W48" s="93"/>
      <c r="X48" s="93"/>
      <c r="Y48" s="93"/>
      <c r="Z48" s="93"/>
      <c r="AA48" s="93"/>
      <c r="AB48" s="93"/>
      <c r="AC48" s="93"/>
      <c r="AD48" s="93"/>
      <c r="AE48" s="93"/>
      <c r="AF48" s="93"/>
      <c r="AG48" s="93"/>
      <c r="AH48" s="93"/>
      <c r="AI48" s="93"/>
      <c r="AJ48" s="93"/>
      <c r="AK48" s="268" t="s">
        <v>611</v>
      </c>
      <c r="AN48" s="63" t="str">
        <f t="shared" si="1"/>
        <v>Добавить значение признака дифференциации</v>
      </c>
    </row>
    <row r="49" spans="1:40" ht="21" customHeight="1">
      <c r="A49" s="319" t="s">
        <v>350</v>
      </c>
      <c r="B49" s="319" t="s">
        <v>351</v>
      </c>
      <c r="C49" s="319" t="s">
        <v>352</v>
      </c>
      <c r="D49" s="319" t="s">
        <v>619</v>
      </c>
      <c r="E49" s="972"/>
      <c r="F49" s="972"/>
      <c r="G49" s="972"/>
      <c r="H49" s="972"/>
      <c r="I49" s="973"/>
      <c r="P49" s="833"/>
      <c r="R49" s="275"/>
      <c r="S49" s="286"/>
      <c r="T49" s="292" t="s">
        <v>536</v>
      </c>
      <c r="U49" s="93"/>
      <c r="V49" s="93"/>
      <c r="W49" s="93"/>
      <c r="X49" s="93"/>
      <c r="Y49" s="93"/>
      <c r="Z49" s="93"/>
      <c r="AA49" s="93"/>
      <c r="AB49" s="290"/>
      <c r="AC49" s="93"/>
      <c r="AD49" s="93"/>
      <c r="AE49" s="93"/>
      <c r="AF49" s="93"/>
      <c r="AG49" s="93"/>
      <c r="AH49" s="93"/>
      <c r="AI49" s="290"/>
      <c r="AJ49" s="93"/>
      <c r="AK49" s="390"/>
      <c r="AN49" s="63" t="str">
        <f t="shared" si="1"/>
        <v>Добавить группу потребителей</v>
      </c>
    </row>
    <row r="50" spans="1:40" ht="21" customHeight="1">
      <c r="A50" s="319" t="s">
        <v>350</v>
      </c>
      <c r="B50" s="319" t="s">
        <v>351</v>
      </c>
      <c r="C50" s="319" t="s">
        <v>352</v>
      </c>
      <c r="D50" s="319" t="s">
        <v>619</v>
      </c>
      <c r="E50" s="972"/>
      <c r="F50" s="972"/>
      <c r="G50" s="972"/>
      <c r="H50" s="971"/>
      <c r="R50" s="263"/>
      <c r="S50" s="286"/>
      <c r="T50" s="391" t="s">
        <v>612</v>
      </c>
      <c r="U50" s="93"/>
      <c r="V50" s="93"/>
      <c r="W50" s="93"/>
      <c r="X50" s="93"/>
      <c r="Y50" s="93"/>
      <c r="Z50" s="93"/>
      <c r="AA50" s="93"/>
      <c r="AB50" s="290"/>
      <c r="AC50" s="93"/>
      <c r="AD50" s="93"/>
      <c r="AE50" s="93"/>
      <c r="AF50" s="93"/>
      <c r="AG50" s="93"/>
      <c r="AH50" s="93"/>
      <c r="AI50" s="290"/>
      <c r="AJ50" s="93"/>
      <c r="AK50" s="291"/>
      <c r="AN50" s="63" t="str">
        <f t="shared" si="1"/>
        <v>Добавить наименование признака дифференциации</v>
      </c>
    </row>
    <row r="51" spans="1:40" ht="14.25" hidden="1" customHeight="1">
      <c r="A51" s="51" t="s">
        <v>350</v>
      </c>
      <c r="B51" s="51" t="s">
        <v>351</v>
      </c>
      <c r="E51" s="972"/>
      <c r="F51" s="971"/>
      <c r="T51" s="297" t="s">
        <v>539</v>
      </c>
      <c r="AN51" s="63" t="str">
        <f t="shared" si="1"/>
        <v>Добавить централизованную систему для дифференциации</v>
      </c>
    </row>
    <row r="52" spans="1:40" ht="14.25" hidden="1" customHeight="1">
      <c r="A52" s="51" t="s">
        <v>350</v>
      </c>
      <c r="E52" s="971"/>
      <c r="T52" s="297" t="s">
        <v>540</v>
      </c>
      <c r="AN52" s="63" t="str">
        <f t="shared" si="1"/>
        <v>Добавить территорию для дифференциации</v>
      </c>
    </row>
    <row r="53" spans="1:40" ht="14.25" hidden="1" customHeight="1">
      <c r="T53" s="297" t="s">
        <v>572</v>
      </c>
      <c r="AN53" s="63" t="str">
        <f t="shared" si="1"/>
        <v>Добавить наименование тарифа</v>
      </c>
    </row>
    <row r="54" spans="1:40" ht="11.25" customHeight="1"/>
    <row r="55" spans="1:40" ht="14.25" customHeight="1">
      <c r="T55" s="833"/>
      <c r="U55" s="833"/>
      <c r="V55" s="833"/>
      <c r="W55" s="833"/>
      <c r="X55" s="833"/>
      <c r="Y55" s="833"/>
      <c r="Z55" s="833"/>
      <c r="AA55" s="833"/>
      <c r="AB55" s="833"/>
      <c r="AC55" s="833"/>
      <c r="AD55" s="833"/>
      <c r="AE55" s="833"/>
      <c r="AF55" s="833"/>
      <c r="AG55" s="833"/>
      <c r="AH55" s="833"/>
      <c r="AI55" s="833"/>
      <c r="AJ55" s="833"/>
      <c r="AK55" s="833"/>
    </row>
    <row r="57" spans="1:40" ht="14.25" customHeight="1">
      <c r="T57" s="833"/>
      <c r="U57" s="833"/>
      <c r="V57" s="833"/>
      <c r="W57" s="833"/>
      <c r="X57" s="833"/>
      <c r="Y57" s="833"/>
      <c r="Z57" s="833"/>
      <c r="AA57" s="833"/>
      <c r="AB57" s="833"/>
      <c r="AC57" s="833"/>
      <c r="AD57" s="833"/>
      <c r="AE57" s="833"/>
      <c r="AF57" s="833"/>
      <c r="AG57" s="833"/>
      <c r="AH57" s="833"/>
      <c r="AI57" s="833"/>
      <c r="AJ57" s="833"/>
      <c r="AK57" s="83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row r="2" spans="5:40" ht="23.25" hidden="1" customHeight="1">
      <c r="E2" s="971">
        <v>1</v>
      </c>
      <c r="R2" s="263"/>
      <c r="S2" s="264" t="e">
        <f>INDEX(PT_DIFFERENTIATION_NUM_NTAR,MATCH(A2,PT_DIFFERENTIATION_NTAR_ID,0))</f>
        <v>#N/A</v>
      </c>
      <c r="T2" s="265" t="s">
        <v>255</v>
      </c>
      <c r="U2" s="266"/>
      <c r="V2" s="966"/>
      <c r="W2" s="967"/>
      <c r="X2" s="967"/>
      <c r="Y2" s="967"/>
      <c r="Z2" s="967"/>
      <c r="AA2" s="967"/>
      <c r="AB2" s="968"/>
      <c r="AC2" s="966" t="e">
        <f>INDEX(PT_DIFFERENTIATION_NTAR,MATCH(A2,PT_DIFFERENTIATION_NTAR_ID,0))</f>
        <v>#N/A</v>
      </c>
      <c r="AD2" s="967"/>
      <c r="AE2" s="967"/>
      <c r="AF2" s="967"/>
      <c r="AG2" s="967"/>
      <c r="AH2" s="967"/>
      <c r="AI2" s="967"/>
      <c r="AJ2" s="968"/>
      <c r="AK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63" t="str">
        <f t="shared" ref="AN2:AN13" si="0">IF(T2="","",T2)</f>
        <v>Наименование тарифа</v>
      </c>
    </row>
    <row r="3" spans="5:40" ht="23.25" hidden="1" customHeight="1">
      <c r="E3" s="972"/>
      <c r="F3" s="971">
        <v>1</v>
      </c>
      <c r="Q3" s="269"/>
      <c r="R3" s="270"/>
      <c r="S3" s="264" t="e">
        <f>INDEX(PT_DIFFERENTIATION_NUM_TER,MATCH(B3,PT_DIFFERENTIATION_TER_ID,0))</f>
        <v>#N/A</v>
      </c>
      <c r="T3" s="271" t="s">
        <v>521</v>
      </c>
      <c r="U3" s="266"/>
      <c r="V3" s="966"/>
      <c r="W3" s="967"/>
      <c r="X3" s="967"/>
      <c r="Y3" s="967"/>
      <c r="Z3" s="967"/>
      <c r="AA3" s="967"/>
      <c r="AB3" s="968"/>
      <c r="AC3" s="966" t="e">
        <f>INDEX(PT_DIFFERENTIATION_TER,MATCH(B3,PT_DIFFERENTIATION_TER_ID,0))</f>
        <v>#N/A</v>
      </c>
      <c r="AD3" s="967"/>
      <c r="AE3" s="967"/>
      <c r="AF3" s="967"/>
      <c r="AG3" s="967"/>
      <c r="AH3" s="967"/>
      <c r="AI3" s="967"/>
      <c r="AJ3" s="968"/>
      <c r="AK3" s="268" t="s">
        <v>522</v>
      </c>
      <c r="AN3" s="63" t="str">
        <f t="shared" si="0"/>
        <v>Территория действия тарифа</v>
      </c>
    </row>
    <row r="4" spans="5:40" ht="23.25" hidden="1" customHeight="1">
      <c r="E4" s="972"/>
      <c r="F4" s="972"/>
      <c r="G4" s="971">
        <v>1</v>
      </c>
      <c r="Q4" s="269"/>
      <c r="R4" s="270"/>
      <c r="S4" s="264" t="e">
        <f>INDEX(PT_DIFFERENTIATION_NUM_CS,MATCH(C4,PT_DIFFERENTIATION_CS_ID,0))</f>
        <v>#N/A</v>
      </c>
      <c r="T4" s="272" t="s">
        <v>605</v>
      </c>
      <c r="U4" s="266"/>
      <c r="V4" s="966"/>
      <c r="W4" s="967"/>
      <c r="X4" s="967"/>
      <c r="Y4" s="967"/>
      <c r="Z4" s="967"/>
      <c r="AA4" s="967"/>
      <c r="AB4" s="968"/>
      <c r="AC4" s="966" t="e">
        <f>INDEX(PT_DIFFERENTIATION_CS,MATCH(C4,PT_DIFFERENTIATION_CS_ID,0))</f>
        <v>#N/A</v>
      </c>
      <c r="AD4" s="967"/>
      <c r="AE4" s="967"/>
      <c r="AF4" s="967"/>
      <c r="AG4" s="967"/>
      <c r="AH4" s="967"/>
      <c r="AI4" s="967"/>
      <c r="AJ4" s="968"/>
      <c r="AK4" s="268" t="s">
        <v>606</v>
      </c>
      <c r="AN4" s="63" t="str">
        <f t="shared" si="0"/>
        <v>Наименование централизованной системы холодного водоснабжения</v>
      </c>
    </row>
    <row r="5" spans="5:40" ht="23.25" hidden="1" customHeight="1">
      <c r="E5" s="972"/>
      <c r="F5" s="972"/>
      <c r="G5" s="972"/>
      <c r="H5" s="972"/>
      <c r="I5" s="973" t="e">
        <f>S4&amp;".1"</f>
        <v>#N/A</v>
      </c>
      <c r="P5" s="975">
        <v>1</v>
      </c>
      <c r="R5" s="275"/>
      <c r="S5" s="264" t="e">
        <f>$I5</f>
        <v>#N/A</v>
      </c>
      <c r="T5" s="276" t="s">
        <v>607</v>
      </c>
      <c r="U5" s="266"/>
      <c r="V5" s="1038"/>
      <c r="W5" s="1039"/>
      <c r="X5" s="1039"/>
      <c r="Y5" s="1039"/>
      <c r="Z5" s="1039"/>
      <c r="AA5" s="1039"/>
      <c r="AB5" s="1040"/>
      <c r="AC5" s="1041"/>
      <c r="AD5" s="1042"/>
      <c r="AE5" s="1042"/>
      <c r="AF5" s="1042"/>
      <c r="AG5" s="1042"/>
      <c r="AH5" s="1042"/>
      <c r="AI5" s="1042"/>
      <c r="AJ5" s="1043"/>
      <c r="AK5" s="268" t="s">
        <v>608</v>
      </c>
      <c r="AN5" s="63" t="str">
        <f t="shared" si="0"/>
        <v>Наименование признака дифференциации</v>
      </c>
    </row>
    <row r="6" spans="5:40" ht="23.25" hidden="1" customHeight="1">
      <c r="E6" s="972"/>
      <c r="F6" s="972"/>
      <c r="G6" s="972"/>
      <c r="H6" s="972"/>
      <c r="I6" s="974"/>
      <c r="J6" s="973" t="e">
        <f>I5&amp;".1"</f>
        <v>#N/A</v>
      </c>
      <c r="L6" s="274" t="s">
        <v>530</v>
      </c>
      <c r="P6" s="833"/>
      <c r="Q6" s="975">
        <v>1</v>
      </c>
      <c r="R6" s="277"/>
      <c r="S6" s="264" t="e">
        <f>$J6</f>
        <v>#N/A</v>
      </c>
      <c r="T6" s="278" t="s">
        <v>531</v>
      </c>
      <c r="U6" s="266"/>
      <c r="V6" s="960"/>
      <c r="W6" s="961"/>
      <c r="X6" s="961"/>
      <c r="Y6" s="961"/>
      <c r="Z6" s="961"/>
      <c r="AA6" s="961"/>
      <c r="AB6" s="962"/>
      <c r="AC6" s="960"/>
      <c r="AD6" s="961"/>
      <c r="AE6" s="961"/>
      <c r="AF6" s="961"/>
      <c r="AG6" s="961"/>
      <c r="AH6" s="961"/>
      <c r="AI6" s="961"/>
      <c r="AJ6" s="962"/>
      <c r="AK6" s="349" t="s">
        <v>609</v>
      </c>
      <c r="AN6" s="63" t="str">
        <f t="shared" si="0"/>
        <v>Группа потребителей</v>
      </c>
    </row>
    <row r="7" spans="5:40" ht="23.25" hidden="1" customHeight="1">
      <c r="E7" s="972"/>
      <c r="F7" s="972"/>
      <c r="G7" s="972"/>
      <c r="H7" s="972"/>
      <c r="I7" s="974"/>
      <c r="J7" s="974"/>
      <c r="K7" s="973" t="e">
        <f>J6&amp;".1"</f>
        <v>#N/A</v>
      </c>
      <c r="P7" s="833"/>
      <c r="Q7" s="833"/>
      <c r="R7" s="277">
        <v>1</v>
      </c>
      <c r="S7" s="264" t="e">
        <f>$K7</f>
        <v>#N/A</v>
      </c>
      <c r="T7" s="387"/>
      <c r="U7" s="266"/>
      <c r="V7" s="280"/>
      <c r="W7" s="280"/>
      <c r="X7" s="282"/>
      <c r="Y7" s="976"/>
      <c r="Z7" s="845" t="s">
        <v>46</v>
      </c>
      <c r="AA7" s="976"/>
      <c r="AB7" s="845" t="s">
        <v>46</v>
      </c>
      <c r="AC7" s="280"/>
      <c r="AD7" s="280"/>
      <c r="AE7" s="282"/>
      <c r="AF7" s="976"/>
      <c r="AG7" s="845" t="s">
        <v>46</v>
      </c>
      <c r="AH7" s="978"/>
      <c r="AI7" s="845" t="s">
        <v>46</v>
      </c>
      <c r="AJ7" s="388"/>
      <c r="AK7"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42" t="e">
        <f ca="1">STRCHECKDATE(V8:AJ8)</f>
        <v>#NAME?</v>
      </c>
      <c r="AN7" s="63" t="str">
        <f t="shared" si="0"/>
        <v/>
      </c>
    </row>
    <row r="8" spans="5:40" ht="14.25" hidden="1" customHeight="1">
      <c r="E8" s="972"/>
      <c r="F8" s="972"/>
      <c r="G8" s="972"/>
      <c r="H8" s="972"/>
      <c r="I8" s="974"/>
      <c r="J8" s="974"/>
      <c r="K8" s="973"/>
      <c r="P8" s="833"/>
      <c r="Q8" s="833"/>
      <c r="R8" s="277"/>
      <c r="S8" s="247"/>
      <c r="T8" s="266"/>
      <c r="U8" s="266"/>
      <c r="V8" s="281"/>
      <c r="W8" s="281"/>
      <c r="X8" s="284" t="str">
        <f>Y7&amp;"-"&amp;AA7</f>
        <v>-</v>
      </c>
      <c r="Y8" s="977"/>
      <c r="Z8" s="845"/>
      <c r="AA8" s="977"/>
      <c r="AB8" s="845"/>
      <c r="AC8" s="281"/>
      <c r="AD8" s="281"/>
      <c r="AE8" s="284" t="str">
        <f>AF7&amp;"-"&amp;AH7</f>
        <v>-</v>
      </c>
      <c r="AF8" s="977"/>
      <c r="AG8" s="845"/>
      <c r="AH8" s="979"/>
      <c r="AI8" s="845"/>
      <c r="AJ8" s="389"/>
      <c r="AK8" s="1044"/>
      <c r="AN8" s="63" t="str">
        <f t="shared" si="0"/>
        <v/>
      </c>
    </row>
    <row r="9" spans="5:40" ht="21" hidden="1" customHeight="1">
      <c r="E9" s="972"/>
      <c r="F9" s="972"/>
      <c r="G9" s="972"/>
      <c r="H9" s="972"/>
      <c r="I9" s="974"/>
      <c r="J9" s="973"/>
      <c r="P9" s="833"/>
      <c r="Q9" s="833"/>
      <c r="R9" s="275"/>
      <c r="S9" s="286"/>
      <c r="T9" s="289" t="s">
        <v>610</v>
      </c>
      <c r="U9" s="93"/>
      <c r="V9" s="93"/>
      <c r="W9" s="93"/>
      <c r="X9" s="93"/>
      <c r="Y9" s="93"/>
      <c r="Z9" s="93"/>
      <c r="AA9" s="93"/>
      <c r="AB9" s="93"/>
      <c r="AC9" s="93"/>
      <c r="AD9" s="93"/>
      <c r="AE9" s="93"/>
      <c r="AF9" s="93"/>
      <c r="AG9" s="93"/>
      <c r="AH9" s="93"/>
      <c r="AI9" s="93"/>
      <c r="AJ9" s="93"/>
      <c r="AK9" s="268" t="s">
        <v>611</v>
      </c>
      <c r="AN9" s="63" t="str">
        <f t="shared" si="0"/>
        <v>Добавить значение признака дифференциации</v>
      </c>
    </row>
    <row r="10" spans="5:40" ht="21" hidden="1" customHeight="1">
      <c r="E10" s="972"/>
      <c r="F10" s="972"/>
      <c r="G10" s="972"/>
      <c r="H10" s="972"/>
      <c r="I10" s="973"/>
      <c r="P10" s="833"/>
      <c r="R10" s="275"/>
      <c r="S10" s="286"/>
      <c r="T10" s="292" t="s">
        <v>536</v>
      </c>
      <c r="U10" s="93"/>
      <c r="V10" s="93"/>
      <c r="W10" s="93"/>
      <c r="X10" s="93"/>
      <c r="Y10" s="93"/>
      <c r="Z10" s="93"/>
      <c r="AA10" s="93"/>
      <c r="AB10" s="290"/>
      <c r="AC10" s="93"/>
      <c r="AD10" s="93"/>
      <c r="AE10" s="93"/>
      <c r="AF10" s="93"/>
      <c r="AG10" s="93"/>
      <c r="AH10" s="93"/>
      <c r="AI10" s="290"/>
      <c r="AJ10" s="93"/>
      <c r="AK10" s="390"/>
      <c r="AN10" s="63" t="str">
        <f t="shared" si="0"/>
        <v>Добавить группу потребителей</v>
      </c>
    </row>
    <row r="11" spans="5:40" ht="21" hidden="1" customHeight="1">
      <c r="E11" s="972"/>
      <c r="F11" s="972"/>
      <c r="G11" s="972"/>
      <c r="H11" s="971"/>
      <c r="R11" s="263"/>
      <c r="S11" s="286"/>
      <c r="T11" s="391" t="s">
        <v>612</v>
      </c>
      <c r="U11" s="93"/>
      <c r="V11" s="93"/>
      <c r="W11" s="93"/>
      <c r="X11" s="93"/>
      <c r="Y11" s="93"/>
      <c r="Z11" s="93"/>
      <c r="AA11" s="93"/>
      <c r="AB11" s="290"/>
      <c r="AC11" s="93"/>
      <c r="AD11" s="93"/>
      <c r="AE11" s="93"/>
      <c r="AF11" s="93"/>
      <c r="AG11" s="93"/>
      <c r="AH11" s="93"/>
      <c r="AI11" s="290"/>
      <c r="AJ11" s="93"/>
      <c r="AK11" s="291"/>
      <c r="AN11" s="63" t="str">
        <f t="shared" si="0"/>
        <v>Добавить наименование признака дифференциации</v>
      </c>
    </row>
    <row r="12" spans="5:40" ht="14.25" hidden="1" customHeight="1">
      <c r="E12" s="972"/>
      <c r="F12" s="971"/>
      <c r="T12" s="297" t="s">
        <v>539</v>
      </c>
      <c r="AN12" s="63" t="str">
        <f t="shared" si="0"/>
        <v>Добавить централизованную систему для дифференциации</v>
      </c>
    </row>
    <row r="13" spans="5:40" ht="14.25" hidden="1" customHeight="1">
      <c r="E13" s="971"/>
      <c r="T13" s="297" t="s">
        <v>540</v>
      </c>
      <c r="AN13" s="63" t="str">
        <f t="shared" si="0"/>
        <v>Добавить территорию для дифференциации</v>
      </c>
    </row>
    <row r="14" spans="5:40" ht="14.25" hidden="1" customHeight="1"/>
    <row r="15" spans="5:40" ht="14.25" hidden="1" customHeight="1">
      <c r="AC15" s="298"/>
      <c r="AD15" s="298"/>
      <c r="AE15" s="299"/>
      <c r="AF15" s="970"/>
      <c r="AG15" s="969" t="s">
        <v>46</v>
      </c>
      <c r="AH15" s="970"/>
      <c r="AI15" s="969" t="s">
        <v>46</v>
      </c>
    </row>
    <row r="16" spans="5:40" ht="14.25" hidden="1" customHeight="1">
      <c r="AC16" s="298"/>
      <c r="AD16" s="298"/>
      <c r="AE16" s="284" t="str">
        <f>AF15&amp;"-"&amp;AH15</f>
        <v>-</v>
      </c>
      <c r="AF16" s="969"/>
      <c r="AG16" s="969"/>
      <c r="AH16" s="969"/>
      <c r="AI16" s="969"/>
    </row>
    <row r="17" spans="15:35" ht="14.25" hidden="1" customHeight="1"/>
    <row r="18" spans="15:35" ht="22.5" hidden="1" customHeight="1">
      <c r="O18" s="300" t="s">
        <v>541</v>
      </c>
      <c r="Y18" s="300"/>
      <c r="AA18" s="300"/>
      <c r="AF18" s="300"/>
      <c r="AH18" s="300"/>
    </row>
    <row r="19" spans="15:35" ht="14.25" hidden="1" customHeight="1"/>
    <row r="20" spans="15:35" ht="12" hidden="1" customHeight="1">
      <c r="O20" s="274" t="s">
        <v>542</v>
      </c>
      <c r="T20" s="21" t="s">
        <v>543</v>
      </c>
      <c r="Z20" s="102" t="s">
        <v>544</v>
      </c>
      <c r="AB20" s="102" t="s">
        <v>545</v>
      </c>
      <c r="AC20" s="21" t="s">
        <v>543</v>
      </c>
      <c r="AG20" s="102" t="s">
        <v>546</v>
      </c>
      <c r="AI20" s="102" t="s">
        <v>545</v>
      </c>
    </row>
    <row r="21" spans="15:35" ht="14.25" hidden="1" customHeight="1"/>
    <row r="22" spans="15:35" ht="14.25" hidden="1" customHeight="1"/>
    <row r="23" spans="15:35" ht="14.25" customHeight="1">
      <c r="Q23" s="301"/>
      <c r="R23" s="301"/>
      <c r="S23" s="302"/>
      <c r="T23" s="22"/>
      <c r="U23" s="22"/>
    </row>
    <row r="24" spans="15:35" ht="14.25" customHeight="1">
      <c r="Q24" s="301"/>
      <c r="R24" s="301"/>
      <c r="S24" s="9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953"/>
      <c r="U24" s="953"/>
      <c r="V24" s="953"/>
      <c r="W24" s="953"/>
      <c r="X24" s="953"/>
      <c r="Y24" s="953"/>
      <c r="Z24" s="953"/>
      <c r="AA24" s="953"/>
      <c r="AB24" s="953"/>
      <c r="AC24" s="953"/>
      <c r="AD24" s="953"/>
      <c r="AE24" s="953"/>
      <c r="AF24" s="953"/>
      <c r="AG24" s="953"/>
      <c r="AH24" s="953"/>
    </row>
    <row r="25" spans="15:35" ht="14.25" customHeight="1">
      <c r="Q25" s="301"/>
      <c r="R25" s="301"/>
      <c r="S25" s="927" t="str">
        <f>IF(org=0,"Не определено",org)</f>
        <v>ООО "Смоленскрегионтеплоэнерго"</v>
      </c>
      <c r="T25" s="927"/>
      <c r="U25" s="927"/>
      <c r="V25" s="927"/>
      <c r="W25" s="927"/>
      <c r="X25" s="927"/>
      <c r="Y25" s="927"/>
      <c r="Z25" s="927"/>
      <c r="AA25" s="927"/>
      <c r="AB25" s="927"/>
      <c r="AC25" s="927"/>
      <c r="AD25" s="927"/>
      <c r="AE25" s="927"/>
      <c r="AF25" s="927"/>
      <c r="AG25" s="927"/>
      <c r="AH25" s="927"/>
    </row>
    <row r="26" spans="15:35" ht="14.25" hidden="1" customHeight="1">
      <c r="Q26" s="301"/>
      <c r="R26" s="301"/>
      <c r="S26" s="302"/>
      <c r="T26" s="22"/>
      <c r="U26" s="22"/>
      <c r="V26" s="303"/>
      <c r="W26" s="303"/>
      <c r="X26" s="303"/>
      <c r="Y26" s="303"/>
      <c r="Z26" s="303"/>
      <c r="AA26" s="303"/>
      <c r="AB26" s="303"/>
      <c r="AC26" s="303"/>
      <c r="AD26" s="303"/>
      <c r="AE26" s="303"/>
      <c r="AF26" s="303"/>
      <c r="AG26" s="303"/>
      <c r="AH26" s="303"/>
      <c r="AI26" s="303"/>
    </row>
    <row r="27" spans="15:35" ht="25.5" hidden="1" customHeight="1">
      <c r="S27" s="963" t="s">
        <v>24</v>
      </c>
      <c r="T27" s="963"/>
      <c r="U27" s="305"/>
      <c r="V27" s="965" t="str">
        <f>IF(TITLE_NAME_OR_PR_CHANGE="",IF(TITLE_NAME_OR_PR="","",TITLE_NAME_OR_PR),TITLE_NAME_OR_PR_CHANGE)</f>
        <v/>
      </c>
      <c r="W27" s="965"/>
      <c r="X27" s="965"/>
      <c r="Y27" s="965"/>
      <c r="Z27" s="965"/>
      <c r="AA27" s="965"/>
      <c r="AC27" s="965" t="str">
        <f>IF(TITLE_NAME_OR_PR_CHANGE="",IF(TITLE_NAME_OR_PR="","",TITLE_NAME_OR_PR),TITLE_NAME_OR_PR_CHANGE)</f>
        <v/>
      </c>
      <c r="AD27" s="965"/>
      <c r="AE27" s="965"/>
      <c r="AF27" s="965"/>
      <c r="AG27" s="965"/>
      <c r="AH27" s="965"/>
    </row>
    <row r="28" spans="15:35" ht="18.75" hidden="1" customHeight="1">
      <c r="S28" s="963" t="s">
        <v>547</v>
      </c>
      <c r="T28" s="963"/>
      <c r="U28" s="305"/>
      <c r="V28" s="964" t="str">
        <f>IF(TITLE_DATE_PR_CHANGE="",IF(TITLE_DATE_PR="","",TITLE_DATE_PR),TITLE_DATE_PR_CHANGE)</f>
        <v/>
      </c>
      <c r="W28" s="964"/>
      <c r="X28" s="964"/>
      <c r="Y28" s="964"/>
      <c r="Z28" s="964"/>
      <c r="AA28" s="964"/>
      <c r="AC28" s="964" t="str">
        <f>IF(TITLE_DATE_PR_CHANGE="",IF(TITLE_DATE_PR="","",TITLE_DATE_PR),TITLE_DATE_PR_CHANGE)</f>
        <v/>
      </c>
      <c r="AD28" s="964"/>
      <c r="AE28" s="964"/>
      <c r="AF28" s="964"/>
      <c r="AG28" s="964"/>
      <c r="AH28" s="964"/>
    </row>
    <row r="29" spans="15:35" ht="18.75" hidden="1" customHeight="1">
      <c r="S29" s="963" t="s">
        <v>548</v>
      </c>
      <c r="T29" s="963"/>
      <c r="U29" s="305"/>
      <c r="V29" s="965" t="str">
        <f>IF(TITLE_NUMBER_PR_CHANGE="",IF(TITLE_NUMBER_PR="","",TITLE_NUMBER_PR),TITLE_NUMBER_PR_CHANGE)</f>
        <v/>
      </c>
      <c r="W29" s="965"/>
      <c r="X29" s="965"/>
      <c r="Y29" s="965"/>
      <c r="Z29" s="965"/>
      <c r="AA29" s="965"/>
      <c r="AC29" s="965" t="str">
        <f>IF(TITLE_NUMBER_PR_CHANGE="",IF(TITLE_NUMBER_PR="","",TITLE_NUMBER_PR),TITLE_NUMBER_PR_CHANGE)</f>
        <v/>
      </c>
      <c r="AD29" s="965"/>
      <c r="AE29" s="965"/>
      <c r="AF29" s="965"/>
      <c r="AG29" s="965"/>
      <c r="AH29" s="965"/>
    </row>
    <row r="30" spans="15:35" ht="18.75" hidden="1" customHeight="1">
      <c r="S30" s="963" t="s">
        <v>25</v>
      </c>
      <c r="T30" s="963"/>
      <c r="U30" s="305"/>
      <c r="V30" s="965" t="str">
        <f>IF(TITLE_IST_PUB_CHANGE="",IF(TITLE_IST_PUB="","",TITLE_IST_PUB),TITLE_IST_PUB_CHANGE)</f>
        <v/>
      </c>
      <c r="W30" s="965"/>
      <c r="X30" s="965"/>
      <c r="Y30" s="965"/>
      <c r="Z30" s="965"/>
      <c r="AA30" s="965"/>
      <c r="AC30" s="965" t="str">
        <f>IF(TITLE_IST_PUB_CHANGE="",IF(TITLE_IST_PUB="","",TITLE_IST_PUB),TITLE_IST_PUB_CHANGE)</f>
        <v/>
      </c>
      <c r="AD30" s="965"/>
      <c r="AE30" s="965"/>
      <c r="AF30" s="965"/>
      <c r="AG30" s="965"/>
      <c r="AH30" s="965"/>
    </row>
    <row r="31" spans="15:35" ht="14.25" hidden="1" customHeight="1">
      <c r="Q31" s="301"/>
      <c r="R31" s="301"/>
      <c r="S31" s="302"/>
      <c r="T31" s="22"/>
      <c r="U31" s="22"/>
      <c r="V31" s="303"/>
      <c r="W31" s="303"/>
      <c r="X31" s="303"/>
      <c r="Y31" s="303"/>
      <c r="Z31" s="303"/>
      <c r="AA31" s="303"/>
      <c r="AB31" s="303"/>
      <c r="AC31" s="303"/>
      <c r="AD31" s="303"/>
      <c r="AE31" s="303"/>
      <c r="AF31" s="303"/>
      <c r="AG31" s="303"/>
      <c r="AH31" s="303"/>
      <c r="AI31" s="303"/>
    </row>
    <row r="32" spans="15:35" ht="18.75" hidden="1" customHeight="1">
      <c r="S32" s="963" t="s">
        <v>549</v>
      </c>
      <c r="T32" s="963"/>
      <c r="U32" s="305"/>
      <c r="V32" s="964" t="str">
        <f>IF(TITLE_DATE_PR_CHANGE="",IF(TITLE_DATE_PR="","",TITLE_DATE_PR),TITLE_DATE_PR_CHANGE)</f>
        <v/>
      </c>
      <c r="W32" s="964"/>
      <c r="X32" s="964"/>
      <c r="Y32" s="964"/>
      <c r="Z32" s="964"/>
      <c r="AA32" s="964"/>
      <c r="AC32" s="964" t="str">
        <f>IF(TITLE_DATE_PR_CHANGE="",IF(TITLE_DATE_PR="","",TITLE_DATE_PR),TITLE_DATE_PR_CHANGE)</f>
        <v/>
      </c>
      <c r="AD32" s="964"/>
      <c r="AE32" s="964"/>
      <c r="AF32" s="964"/>
      <c r="AG32" s="964"/>
      <c r="AH32" s="964"/>
    </row>
    <row r="33" spans="1:40" ht="18.75" hidden="1" customHeight="1">
      <c r="S33" s="963" t="s">
        <v>550</v>
      </c>
      <c r="T33" s="963"/>
      <c r="U33" s="305"/>
      <c r="V33" s="965" t="str">
        <f>IF(TITLE_NUMBER_PR_CHANGE="",IF(TITLE_NUMBER_PR="","",TITLE_NUMBER_PR),TITLE_NUMBER_PR_CHANGE)</f>
        <v/>
      </c>
      <c r="W33" s="965"/>
      <c r="X33" s="965"/>
      <c r="Y33" s="965"/>
      <c r="Z33" s="965"/>
      <c r="AA33" s="965"/>
      <c r="AC33" s="965" t="str">
        <f>IF(TITLE_NUMBER_PR_CHANGE="",IF(TITLE_NUMBER_PR="","",TITLE_NUMBER_PR),TITLE_NUMBER_PR_CHANGE)</f>
        <v/>
      </c>
      <c r="AD33" s="965"/>
      <c r="AE33" s="965"/>
      <c r="AF33" s="965"/>
      <c r="AG33" s="965"/>
      <c r="AH33" s="965"/>
    </row>
    <row r="34" spans="1:40" ht="0.75" customHeight="1">
      <c r="AB34" s="242" t="s">
        <v>551</v>
      </c>
      <c r="AI34" s="242" t="s">
        <v>551</v>
      </c>
    </row>
    <row r="35" spans="1:40" ht="14.25" customHeight="1">
      <c r="Q35" s="301"/>
      <c r="R35" s="301"/>
      <c r="S35" s="302"/>
      <c r="T35" s="22"/>
      <c r="U35" s="307"/>
      <c r="V35" s="983"/>
      <c r="W35" s="983"/>
      <c r="X35" s="983"/>
      <c r="Y35" s="983"/>
      <c r="Z35" s="983"/>
      <c r="AA35" s="983"/>
      <c r="AB35" s="983"/>
      <c r="AC35" s="983"/>
      <c r="AD35" s="983"/>
      <c r="AE35" s="983"/>
      <c r="AF35" s="983"/>
      <c r="AG35" s="983"/>
      <c r="AH35" s="983"/>
      <c r="AI35" s="983"/>
    </row>
    <row r="36" spans="1:40" ht="14.25" customHeight="1">
      <c r="Q36" s="301"/>
      <c r="R36" s="301"/>
      <c r="S36" s="858" t="s">
        <v>424</v>
      </c>
      <c r="T36" s="858"/>
      <c r="U36" s="858"/>
      <c r="V36" s="858"/>
      <c r="W36" s="858"/>
      <c r="X36" s="858"/>
      <c r="Y36" s="858"/>
      <c r="Z36" s="858"/>
      <c r="AA36" s="858"/>
      <c r="AB36" s="858"/>
      <c r="AC36" s="858"/>
      <c r="AD36" s="858"/>
      <c r="AE36" s="858"/>
      <c r="AF36" s="858"/>
      <c r="AG36" s="858"/>
      <c r="AH36" s="858"/>
      <c r="AI36" s="858"/>
      <c r="AJ36" s="858"/>
      <c r="AK36" s="858" t="s">
        <v>425</v>
      </c>
    </row>
    <row r="37" spans="1:40" ht="14.25" customHeight="1">
      <c r="Q37" s="301"/>
      <c r="R37" s="301"/>
      <c r="S37" s="984" t="s">
        <v>71</v>
      </c>
      <c r="T37" s="934" t="s">
        <v>552</v>
      </c>
      <c r="U37" s="309"/>
      <c r="V37" s="985" t="s">
        <v>553</v>
      </c>
      <c r="W37" s="986"/>
      <c r="X37" s="986"/>
      <c r="Y37" s="986"/>
      <c r="Z37" s="986"/>
      <c r="AA37" s="987"/>
      <c r="AB37" s="988" t="s">
        <v>554</v>
      </c>
      <c r="AC37" s="985" t="s">
        <v>553</v>
      </c>
      <c r="AD37" s="986"/>
      <c r="AE37" s="986"/>
      <c r="AF37" s="986"/>
      <c r="AG37" s="986"/>
      <c r="AH37" s="987"/>
      <c r="AI37" s="988" t="s">
        <v>555</v>
      </c>
      <c r="AJ37" s="991" t="s">
        <v>556</v>
      </c>
      <c r="AK37" s="858"/>
    </row>
    <row r="38" spans="1:40" ht="33.75" customHeight="1">
      <c r="Q38" s="301"/>
      <c r="R38" s="301"/>
      <c r="S38" s="984"/>
      <c r="T38" s="934"/>
      <c r="U38" s="310"/>
      <c r="V38" s="137" t="s">
        <v>613</v>
      </c>
      <c r="W38" s="835" t="s">
        <v>559</v>
      </c>
      <c r="X38" s="834"/>
      <c r="Y38" s="835" t="s">
        <v>560</v>
      </c>
      <c r="Z38" s="841"/>
      <c r="AA38" s="834"/>
      <c r="AB38" s="989"/>
      <c r="AC38" s="137" t="s">
        <v>613</v>
      </c>
      <c r="AD38" s="835" t="s">
        <v>559</v>
      </c>
      <c r="AE38" s="834"/>
      <c r="AF38" s="835" t="s">
        <v>560</v>
      </c>
      <c r="AG38" s="841"/>
      <c r="AH38" s="834"/>
      <c r="AI38" s="989"/>
      <c r="AJ38" s="992"/>
      <c r="AK38" s="858"/>
    </row>
    <row r="39" spans="1:40" ht="33.75" customHeight="1">
      <c r="B39" s="102" t="s">
        <v>267</v>
      </c>
      <c r="C39" s="102" t="s">
        <v>268</v>
      </c>
      <c r="D39" s="102" t="s">
        <v>269</v>
      </c>
      <c r="E39" s="274" t="s">
        <v>561</v>
      </c>
      <c r="F39" s="274" t="s">
        <v>562</v>
      </c>
      <c r="G39" s="274" t="s">
        <v>563</v>
      </c>
      <c r="I39" s="274" t="s">
        <v>614</v>
      </c>
      <c r="J39" s="274" t="s">
        <v>566</v>
      </c>
      <c r="K39" s="274" t="s">
        <v>615</v>
      </c>
      <c r="L39" s="274" t="s">
        <v>542</v>
      </c>
      <c r="Q39" s="301"/>
      <c r="R39" s="301"/>
      <c r="S39" s="984"/>
      <c r="T39" s="934"/>
      <c r="U39" s="311"/>
      <c r="V39" s="137" t="s">
        <v>616</v>
      </c>
      <c r="W39" s="114" t="s">
        <v>617</v>
      </c>
      <c r="X39" s="114" t="s">
        <v>618</v>
      </c>
      <c r="Y39" s="114" t="s">
        <v>570</v>
      </c>
      <c r="Z39" s="939" t="s">
        <v>571</v>
      </c>
      <c r="AA39" s="952"/>
      <c r="AB39" s="990"/>
      <c r="AC39" s="137" t="s">
        <v>616</v>
      </c>
      <c r="AD39" s="114" t="s">
        <v>617</v>
      </c>
      <c r="AE39" s="114" t="s">
        <v>618</v>
      </c>
      <c r="AF39" s="114" t="s">
        <v>570</v>
      </c>
      <c r="AG39" s="939" t="s">
        <v>571</v>
      </c>
      <c r="AH39" s="952"/>
      <c r="AI39" s="990"/>
      <c r="AJ39" s="993"/>
      <c r="AK39" s="858"/>
    </row>
    <row r="40" spans="1:40" ht="14.25" hidden="1" customHeight="1">
      <c r="Q40" s="313"/>
      <c r="R40" s="314">
        <v>1</v>
      </c>
      <c r="S40" s="315" t="s">
        <v>204</v>
      </c>
      <c r="T40" s="316" t="s">
        <v>87</v>
      </c>
      <c r="U40" s="317" t="str">
        <f ca="1">OFFSET(U40,0,-1)</f>
        <v>2</v>
      </c>
      <c r="V40" s="318">
        <f ca="1">OFFSET(V40,0,-1)+1</f>
        <v>3</v>
      </c>
      <c r="W40" s="318">
        <f ca="1">OFFSET(W40,0,-1)+1</f>
        <v>4</v>
      </c>
      <c r="X40" s="318">
        <f ca="1">OFFSET(X40,0,-1)+1</f>
        <v>5</v>
      </c>
      <c r="Y40" s="318">
        <f ca="1">OFFSET(Y40,0,-1)+1</f>
        <v>6</v>
      </c>
      <c r="Z40" s="982">
        <f ca="1">OFFSET(Z40,0,-1)+1</f>
        <v>7</v>
      </c>
      <c r="AA40" s="982"/>
      <c r="AB40" s="318">
        <f ca="1">OFFSET(AB40,0,-2)+1</f>
        <v>8</v>
      </c>
      <c r="AC40" s="318">
        <f ca="1">OFFSET(AC40,0,-1)+1</f>
        <v>9</v>
      </c>
      <c r="AD40" s="318">
        <f ca="1">OFFSET(AD40,0,-1)+1</f>
        <v>10</v>
      </c>
      <c r="AE40" s="318">
        <f ca="1">OFFSET(AE40,0,-1)+1</f>
        <v>11</v>
      </c>
      <c r="AF40" s="318">
        <f ca="1">OFFSET(AF40,0,-1)+1</f>
        <v>12</v>
      </c>
      <c r="AG40" s="982">
        <f ca="1">OFFSET(AG40,0,-1)+1</f>
        <v>13</v>
      </c>
      <c r="AH40" s="982"/>
      <c r="AI40" s="318">
        <f ca="1">OFFSET(AI40,0,-2)+1</f>
        <v>14</v>
      </c>
      <c r="AJ40" s="317">
        <f ca="1">OFFSET(AJ40,0,-1)</f>
        <v>14</v>
      </c>
      <c r="AK40" s="318">
        <f ca="1">OFFSET(AK40,0,-1)+1</f>
        <v>15</v>
      </c>
    </row>
    <row r="41" spans="1:40" ht="23.25" customHeight="1">
      <c r="A41" s="319" t="s">
        <v>355</v>
      </c>
      <c r="E41" s="971">
        <v>1</v>
      </c>
      <c r="R41" s="263"/>
      <c r="S41" s="264">
        <f>INDEX(PT_DIFFERENTIATION_NUM_NTAR,MATCH(A41,PT_DIFFERENTIATION_NTAR_ID,0))</f>
        <v>0</v>
      </c>
      <c r="T41" s="265" t="s">
        <v>255</v>
      </c>
      <c r="U41" s="266"/>
      <c r="V41" s="966"/>
      <c r="W41" s="967"/>
      <c r="X41" s="967"/>
      <c r="Y41" s="967"/>
      <c r="Z41" s="967"/>
      <c r="AA41" s="967"/>
      <c r="AB41" s="968"/>
      <c r="AC41" s="966" t="str">
        <f>INDEX(PT_DIFFERENTIATION_NTAR,MATCH(A41,PT_DIFFERENTIATION_NTAR_ID,0))</f>
        <v/>
      </c>
      <c r="AD41" s="967"/>
      <c r="AE41" s="967"/>
      <c r="AF41" s="967"/>
      <c r="AG41" s="967"/>
      <c r="AH41" s="967"/>
      <c r="AI41" s="967"/>
      <c r="AJ41" s="968"/>
      <c r="AK41"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63" t="str">
        <f t="shared" ref="AN41:AN53" si="1">IF(T41="","",T41)</f>
        <v>Наименование тарифа</v>
      </c>
    </row>
    <row r="42" spans="1:40" ht="23.25" customHeight="1">
      <c r="A42" s="319" t="s">
        <v>355</v>
      </c>
      <c r="B42" s="319" t="s">
        <v>356</v>
      </c>
      <c r="E42" s="972"/>
      <c r="F42" s="971">
        <v>1</v>
      </c>
      <c r="Q42" s="269"/>
      <c r="R42" s="270"/>
      <c r="S42" s="264" t="str">
        <f>INDEX(PT_DIFFERENTIATION_NUM_TER,MATCH(B42,PT_DIFFERENTIATION_TER_ID,0))</f>
        <v>.</v>
      </c>
      <c r="T42" s="271" t="s">
        <v>521</v>
      </c>
      <c r="U42" s="266"/>
      <c r="V42" s="966"/>
      <c r="W42" s="967"/>
      <c r="X42" s="967"/>
      <c r="Y42" s="967"/>
      <c r="Z42" s="967"/>
      <c r="AA42" s="967"/>
      <c r="AB42" s="968"/>
      <c r="AC42" s="966" t="str">
        <f>INDEX(PT_DIFFERENTIATION_TER,MATCH(B42,PT_DIFFERENTIATION_TER_ID,0))</f>
        <v/>
      </c>
      <c r="AD42" s="967"/>
      <c r="AE42" s="967"/>
      <c r="AF42" s="967"/>
      <c r="AG42" s="967"/>
      <c r="AH42" s="967"/>
      <c r="AI42" s="967"/>
      <c r="AJ42" s="968"/>
      <c r="AK42" s="268" t="s">
        <v>522</v>
      </c>
      <c r="AN42" s="63" t="str">
        <f t="shared" si="1"/>
        <v>Территория действия тарифа</v>
      </c>
    </row>
    <row r="43" spans="1:40" ht="23.25" customHeight="1">
      <c r="A43" s="319" t="s">
        <v>355</v>
      </c>
      <c r="B43" s="319" t="s">
        <v>356</v>
      </c>
      <c r="C43" s="319" t="s">
        <v>357</v>
      </c>
      <c r="E43" s="972"/>
      <c r="F43" s="972"/>
      <c r="G43" s="971">
        <v>1</v>
      </c>
      <c r="Q43" s="269"/>
      <c r="R43" s="270"/>
      <c r="S43" s="264" t="str">
        <f>INDEX(PT_DIFFERENTIATION_NUM_CS,MATCH(C43,PT_DIFFERENTIATION_CS_ID,0))</f>
        <v>..</v>
      </c>
      <c r="T43" s="272" t="s">
        <v>605</v>
      </c>
      <c r="U43" s="266"/>
      <c r="V43" s="966"/>
      <c r="W43" s="967"/>
      <c r="X43" s="967"/>
      <c r="Y43" s="967"/>
      <c r="Z43" s="967"/>
      <c r="AA43" s="967"/>
      <c r="AB43" s="968"/>
      <c r="AC43" s="966" t="str">
        <f>INDEX(PT_DIFFERENTIATION_CS,MATCH(C43,PT_DIFFERENTIATION_CS_ID,0))</f>
        <v/>
      </c>
      <c r="AD43" s="967"/>
      <c r="AE43" s="967"/>
      <c r="AF43" s="967"/>
      <c r="AG43" s="967"/>
      <c r="AH43" s="967"/>
      <c r="AI43" s="967"/>
      <c r="AJ43" s="968"/>
      <c r="AK43" s="268" t="s">
        <v>606</v>
      </c>
      <c r="AN43" s="63" t="str">
        <f t="shared" si="1"/>
        <v>Наименование централизованной системы холодного водоснабжения</v>
      </c>
    </row>
    <row r="44" spans="1:40" ht="23.25" customHeight="1">
      <c r="A44" s="319" t="s">
        <v>355</v>
      </c>
      <c r="B44" s="319" t="s">
        <v>356</v>
      </c>
      <c r="C44" s="319" t="s">
        <v>357</v>
      </c>
      <c r="D44" s="319" t="s">
        <v>620</v>
      </c>
      <c r="E44" s="972"/>
      <c r="F44" s="972"/>
      <c r="G44" s="972"/>
      <c r="H44" s="972"/>
      <c r="I44" s="973" t="str">
        <f>S43&amp;".1"</f>
        <v>...1</v>
      </c>
      <c r="P44" s="975">
        <v>1</v>
      </c>
      <c r="R44" s="275"/>
      <c r="S44" s="264" t="str">
        <f>$I44</f>
        <v>...1</v>
      </c>
      <c r="T44" s="276" t="s">
        <v>607</v>
      </c>
      <c r="U44" s="266"/>
      <c r="V44" s="1038"/>
      <c r="W44" s="1039"/>
      <c r="X44" s="1039"/>
      <c r="Y44" s="1039"/>
      <c r="Z44" s="1039"/>
      <c r="AA44" s="1039"/>
      <c r="AB44" s="1040"/>
      <c r="AC44" s="1041"/>
      <c r="AD44" s="1042"/>
      <c r="AE44" s="1042"/>
      <c r="AF44" s="1042"/>
      <c r="AG44" s="1042"/>
      <c r="AH44" s="1042"/>
      <c r="AI44" s="1042"/>
      <c r="AJ44" s="1043"/>
      <c r="AK44" s="268" t="s">
        <v>608</v>
      </c>
      <c r="AN44" s="63" t="str">
        <f t="shared" si="1"/>
        <v>Наименование признака дифференциации</v>
      </c>
    </row>
    <row r="45" spans="1:40" ht="23.25" customHeight="1">
      <c r="A45" s="319" t="s">
        <v>355</v>
      </c>
      <c r="B45" s="319" t="s">
        <v>356</v>
      </c>
      <c r="C45" s="319" t="s">
        <v>357</v>
      </c>
      <c r="D45" s="319" t="s">
        <v>620</v>
      </c>
      <c r="E45" s="972"/>
      <c r="F45" s="972"/>
      <c r="G45" s="972"/>
      <c r="H45" s="972"/>
      <c r="I45" s="974"/>
      <c r="J45" s="973" t="str">
        <f>I44&amp;".1"</f>
        <v>...1.1</v>
      </c>
      <c r="L45" s="274" t="s">
        <v>530</v>
      </c>
      <c r="P45" s="833"/>
      <c r="Q45" s="975">
        <v>1</v>
      </c>
      <c r="R45" s="277"/>
      <c r="S45" s="264" t="str">
        <f>$J45</f>
        <v>...1.1</v>
      </c>
      <c r="T45" s="278" t="s">
        <v>531</v>
      </c>
      <c r="U45" s="266"/>
      <c r="V45" s="960"/>
      <c r="W45" s="961"/>
      <c r="X45" s="961"/>
      <c r="Y45" s="961"/>
      <c r="Z45" s="961"/>
      <c r="AA45" s="961"/>
      <c r="AB45" s="962"/>
      <c r="AC45" s="960"/>
      <c r="AD45" s="961"/>
      <c r="AE45" s="961"/>
      <c r="AF45" s="961"/>
      <c r="AG45" s="961"/>
      <c r="AH45" s="961"/>
      <c r="AI45" s="961"/>
      <c r="AJ45" s="962"/>
      <c r="AK45" s="349" t="s">
        <v>609</v>
      </c>
      <c r="AN45" s="63" t="str">
        <f t="shared" si="1"/>
        <v>Группа потребителей</v>
      </c>
    </row>
    <row r="46" spans="1:40" ht="23.25" customHeight="1">
      <c r="A46" s="319" t="s">
        <v>355</v>
      </c>
      <c r="B46" s="319" t="s">
        <v>356</v>
      </c>
      <c r="C46" s="319" t="s">
        <v>357</v>
      </c>
      <c r="D46" s="319" t="s">
        <v>620</v>
      </c>
      <c r="E46" s="972"/>
      <c r="F46" s="972"/>
      <c r="G46" s="972"/>
      <c r="H46" s="972"/>
      <c r="I46" s="974"/>
      <c r="J46" s="974"/>
      <c r="K46" s="973" t="str">
        <f>J45&amp;".1"</f>
        <v>...1.1.1</v>
      </c>
      <c r="P46" s="833"/>
      <c r="Q46" s="833"/>
      <c r="R46" s="277">
        <v>1</v>
      </c>
      <c r="S46" s="264" t="str">
        <f>$K46</f>
        <v>...1.1.1</v>
      </c>
      <c r="T46" s="387"/>
      <c r="U46" s="266"/>
      <c r="V46" s="280"/>
      <c r="W46" s="280"/>
      <c r="X46" s="282"/>
      <c r="Y46" s="976"/>
      <c r="Z46" s="845" t="s">
        <v>46</v>
      </c>
      <c r="AA46" s="976"/>
      <c r="AB46" s="845" t="s">
        <v>46</v>
      </c>
      <c r="AC46" s="280"/>
      <c r="AD46" s="280"/>
      <c r="AE46" s="282"/>
      <c r="AF46" s="976"/>
      <c r="AG46" s="845" t="s">
        <v>46</v>
      </c>
      <c r="AH46" s="978"/>
      <c r="AI46" s="845" t="s">
        <v>46</v>
      </c>
      <c r="AJ46" s="388"/>
      <c r="AK46"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42" t="e">
        <f ca="1">STRCHECKDATE(V47:AJ47)</f>
        <v>#NAME?</v>
      </c>
      <c r="AN46" s="63" t="str">
        <f t="shared" si="1"/>
        <v/>
      </c>
    </row>
    <row r="47" spans="1:40" ht="14.25" hidden="1" customHeight="1">
      <c r="A47" s="319" t="s">
        <v>355</v>
      </c>
      <c r="B47" s="319" t="s">
        <v>356</v>
      </c>
      <c r="C47" s="319" t="s">
        <v>357</v>
      </c>
      <c r="D47" s="319" t="s">
        <v>620</v>
      </c>
      <c r="E47" s="972"/>
      <c r="F47" s="972"/>
      <c r="G47" s="972"/>
      <c r="H47" s="972"/>
      <c r="I47" s="974"/>
      <c r="J47" s="974"/>
      <c r="K47" s="973"/>
      <c r="P47" s="833"/>
      <c r="Q47" s="833"/>
      <c r="R47" s="277"/>
      <c r="S47" s="247"/>
      <c r="T47" s="266"/>
      <c r="U47" s="266"/>
      <c r="V47" s="281"/>
      <c r="W47" s="281"/>
      <c r="X47" s="284" t="str">
        <f>Y46&amp;"-"&amp;AA46</f>
        <v>-</v>
      </c>
      <c r="Y47" s="977"/>
      <c r="Z47" s="845"/>
      <c r="AA47" s="977"/>
      <c r="AB47" s="845"/>
      <c r="AC47" s="281"/>
      <c r="AD47" s="281"/>
      <c r="AE47" s="284" t="str">
        <f>AF46&amp;"-"&amp;AH46</f>
        <v>-</v>
      </c>
      <c r="AF47" s="977"/>
      <c r="AG47" s="845"/>
      <c r="AH47" s="979"/>
      <c r="AI47" s="845"/>
      <c r="AJ47" s="389"/>
      <c r="AK47" s="1044"/>
      <c r="AN47" s="63" t="str">
        <f t="shared" si="1"/>
        <v/>
      </c>
    </row>
    <row r="48" spans="1:40" ht="21" customHeight="1">
      <c r="A48" s="319" t="s">
        <v>355</v>
      </c>
      <c r="B48" s="319" t="s">
        <v>356</v>
      </c>
      <c r="C48" s="319" t="s">
        <v>357</v>
      </c>
      <c r="D48" s="319" t="s">
        <v>620</v>
      </c>
      <c r="E48" s="972"/>
      <c r="F48" s="972"/>
      <c r="G48" s="972"/>
      <c r="H48" s="972"/>
      <c r="I48" s="974"/>
      <c r="J48" s="973"/>
      <c r="P48" s="833"/>
      <c r="Q48" s="833"/>
      <c r="R48" s="275"/>
      <c r="S48" s="286"/>
      <c r="T48" s="289" t="s">
        <v>610</v>
      </c>
      <c r="U48" s="93"/>
      <c r="V48" s="93"/>
      <c r="W48" s="93"/>
      <c r="X48" s="93"/>
      <c r="Y48" s="93"/>
      <c r="Z48" s="93"/>
      <c r="AA48" s="93"/>
      <c r="AB48" s="93"/>
      <c r="AC48" s="93"/>
      <c r="AD48" s="93"/>
      <c r="AE48" s="93"/>
      <c r="AF48" s="93"/>
      <c r="AG48" s="93"/>
      <c r="AH48" s="93"/>
      <c r="AI48" s="93"/>
      <c r="AJ48" s="93"/>
      <c r="AK48" s="268" t="s">
        <v>611</v>
      </c>
      <c r="AN48" s="63" t="str">
        <f t="shared" si="1"/>
        <v>Добавить значение признака дифференциации</v>
      </c>
    </row>
    <row r="49" spans="1:40" ht="21" customHeight="1">
      <c r="A49" s="319" t="s">
        <v>355</v>
      </c>
      <c r="B49" s="319" t="s">
        <v>356</v>
      </c>
      <c r="C49" s="319" t="s">
        <v>357</v>
      </c>
      <c r="D49" s="319" t="s">
        <v>620</v>
      </c>
      <c r="E49" s="972"/>
      <c r="F49" s="972"/>
      <c r="G49" s="972"/>
      <c r="H49" s="972"/>
      <c r="I49" s="973"/>
      <c r="P49" s="833"/>
      <c r="R49" s="275"/>
      <c r="S49" s="286"/>
      <c r="T49" s="292" t="s">
        <v>536</v>
      </c>
      <c r="U49" s="93"/>
      <c r="V49" s="93"/>
      <c r="W49" s="93"/>
      <c r="X49" s="93"/>
      <c r="Y49" s="93"/>
      <c r="Z49" s="93"/>
      <c r="AA49" s="93"/>
      <c r="AB49" s="290"/>
      <c r="AC49" s="93"/>
      <c r="AD49" s="93"/>
      <c r="AE49" s="93"/>
      <c r="AF49" s="93"/>
      <c r="AG49" s="93"/>
      <c r="AH49" s="93"/>
      <c r="AI49" s="290"/>
      <c r="AJ49" s="93"/>
      <c r="AK49" s="390"/>
      <c r="AN49" s="63" t="str">
        <f t="shared" si="1"/>
        <v>Добавить группу потребителей</v>
      </c>
    </row>
    <row r="50" spans="1:40" ht="21" customHeight="1">
      <c r="A50" s="319" t="s">
        <v>355</v>
      </c>
      <c r="B50" s="319" t="s">
        <v>356</v>
      </c>
      <c r="C50" s="319" t="s">
        <v>357</v>
      </c>
      <c r="D50" s="319" t="s">
        <v>620</v>
      </c>
      <c r="E50" s="972"/>
      <c r="F50" s="972"/>
      <c r="G50" s="972"/>
      <c r="H50" s="971"/>
      <c r="R50" s="263"/>
      <c r="S50" s="286"/>
      <c r="T50" s="391" t="s">
        <v>612</v>
      </c>
      <c r="U50" s="93"/>
      <c r="V50" s="93"/>
      <c r="W50" s="93"/>
      <c r="X50" s="93"/>
      <c r="Y50" s="93"/>
      <c r="Z50" s="93"/>
      <c r="AA50" s="93"/>
      <c r="AB50" s="290"/>
      <c r="AC50" s="93"/>
      <c r="AD50" s="93"/>
      <c r="AE50" s="93"/>
      <c r="AF50" s="93"/>
      <c r="AG50" s="93"/>
      <c r="AH50" s="93"/>
      <c r="AI50" s="290"/>
      <c r="AJ50" s="93"/>
      <c r="AK50" s="291"/>
      <c r="AN50" s="63" t="str">
        <f t="shared" si="1"/>
        <v>Добавить наименование признака дифференциации</v>
      </c>
    </row>
    <row r="51" spans="1:40" ht="14.25" hidden="1" customHeight="1">
      <c r="A51" s="51" t="s">
        <v>355</v>
      </c>
      <c r="B51" s="51" t="s">
        <v>356</v>
      </c>
      <c r="E51" s="972"/>
      <c r="F51" s="971"/>
      <c r="T51" s="297" t="s">
        <v>539</v>
      </c>
      <c r="AN51" s="63" t="str">
        <f t="shared" si="1"/>
        <v>Добавить централизованную систему для дифференциации</v>
      </c>
    </row>
    <row r="52" spans="1:40" ht="14.25" hidden="1" customHeight="1">
      <c r="A52" s="51" t="s">
        <v>355</v>
      </c>
      <c r="E52" s="971"/>
      <c r="T52" s="297" t="s">
        <v>540</v>
      </c>
      <c r="AN52" s="63" t="str">
        <f t="shared" si="1"/>
        <v>Добавить территорию для дифференциации</v>
      </c>
    </row>
    <row r="53" spans="1:40" ht="14.25" hidden="1" customHeight="1">
      <c r="T53" s="297" t="s">
        <v>572</v>
      </c>
      <c r="AN53" s="63" t="str">
        <f t="shared" si="1"/>
        <v>Добавить наименование тарифа</v>
      </c>
    </row>
    <row r="54" spans="1:40" ht="11.25" customHeight="1"/>
    <row r="55" spans="1:40" ht="14.25" customHeight="1">
      <c r="T55" s="833"/>
      <c r="U55" s="833"/>
      <c r="V55" s="833"/>
      <c r="W55" s="833"/>
      <c r="X55" s="833"/>
      <c r="Y55" s="833"/>
      <c r="Z55" s="833"/>
      <c r="AA55" s="833"/>
      <c r="AB55" s="833"/>
      <c r="AC55" s="833"/>
      <c r="AD55" s="833"/>
      <c r="AE55" s="833"/>
      <c r="AF55" s="833"/>
      <c r="AG55" s="833"/>
      <c r="AH55" s="833"/>
      <c r="AI55" s="833"/>
      <c r="AJ55" s="833"/>
      <c r="AK55" s="833"/>
    </row>
    <row r="57" spans="1:40" ht="14.25" customHeight="1">
      <c r="T57" s="833"/>
      <c r="U57" s="833"/>
      <c r="V57" s="833"/>
      <c r="W57" s="833"/>
      <c r="X57" s="833"/>
      <c r="Y57" s="833"/>
      <c r="Z57" s="833"/>
      <c r="AA57" s="833"/>
      <c r="AB57" s="833"/>
      <c r="AC57" s="833"/>
      <c r="AD57" s="833"/>
      <c r="AE57" s="833"/>
      <c r="AF57" s="833"/>
      <c r="AG57" s="833"/>
      <c r="AH57" s="833"/>
      <c r="AI57" s="833"/>
      <c r="AJ57" s="833"/>
      <c r="AK57" s="83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row r="2" spans="5:40" ht="23.25" hidden="1" customHeight="1">
      <c r="E2" s="971">
        <v>1</v>
      </c>
      <c r="R2" s="263"/>
      <c r="S2" s="264" t="e">
        <f>INDEX(PT_DIFFERENTIATION_NUM_NTAR,MATCH(A2,PT_DIFFERENTIATION_NTAR_ID,0))</f>
        <v>#N/A</v>
      </c>
      <c r="T2" s="265" t="s">
        <v>255</v>
      </c>
      <c r="U2" s="266"/>
      <c r="V2" s="966"/>
      <c r="W2" s="967"/>
      <c r="X2" s="967"/>
      <c r="Y2" s="967"/>
      <c r="Z2" s="967"/>
      <c r="AA2" s="967"/>
      <c r="AB2" s="968"/>
      <c r="AC2" s="966" t="e">
        <f>INDEX(PT_DIFFERENTIATION_NTAR,MATCH(A2,PT_DIFFERENTIATION_NTAR_ID,0))</f>
        <v>#N/A</v>
      </c>
      <c r="AD2" s="967"/>
      <c r="AE2" s="967"/>
      <c r="AF2" s="967"/>
      <c r="AG2" s="967"/>
      <c r="AH2" s="967"/>
      <c r="AI2" s="967"/>
      <c r="AJ2" s="968"/>
      <c r="AK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63" t="str">
        <f t="shared" ref="AN2:AN13" si="0">IF(T2="","",T2)</f>
        <v>Наименование тарифа</v>
      </c>
    </row>
    <row r="3" spans="5:40" ht="23.25" hidden="1" customHeight="1">
      <c r="E3" s="972"/>
      <c r="F3" s="971">
        <v>1</v>
      </c>
      <c r="Q3" s="269"/>
      <c r="R3" s="270"/>
      <c r="S3" s="264" t="e">
        <f>INDEX(PT_DIFFERENTIATION_NUM_TER,MATCH(B3,PT_DIFFERENTIATION_TER_ID,0))</f>
        <v>#N/A</v>
      </c>
      <c r="T3" s="271" t="s">
        <v>521</v>
      </c>
      <c r="U3" s="266"/>
      <c r="V3" s="966"/>
      <c r="W3" s="967"/>
      <c r="X3" s="967"/>
      <c r="Y3" s="967"/>
      <c r="Z3" s="967"/>
      <c r="AA3" s="967"/>
      <c r="AB3" s="968"/>
      <c r="AC3" s="966" t="e">
        <f>INDEX(PT_DIFFERENTIATION_TER,MATCH(B3,PT_DIFFERENTIATION_TER_ID,0))</f>
        <v>#N/A</v>
      </c>
      <c r="AD3" s="967"/>
      <c r="AE3" s="967"/>
      <c r="AF3" s="967"/>
      <c r="AG3" s="967"/>
      <c r="AH3" s="967"/>
      <c r="AI3" s="967"/>
      <c r="AJ3" s="968"/>
      <c r="AK3" s="268" t="s">
        <v>522</v>
      </c>
      <c r="AN3" s="63" t="str">
        <f t="shared" si="0"/>
        <v>Территория действия тарифа</v>
      </c>
    </row>
    <row r="4" spans="5:40" ht="23.25" hidden="1" customHeight="1">
      <c r="E4" s="972"/>
      <c r="F4" s="972"/>
      <c r="G4" s="971">
        <v>1</v>
      </c>
      <c r="Q4" s="269"/>
      <c r="R4" s="270"/>
      <c r="S4" s="264" t="e">
        <f>INDEX(PT_DIFFERENTIATION_NUM_CS,MATCH(C4,PT_DIFFERENTIATION_CS_ID,0))</f>
        <v>#N/A</v>
      </c>
      <c r="T4" s="272" t="s">
        <v>605</v>
      </c>
      <c r="U4" s="266"/>
      <c r="V4" s="966"/>
      <c r="W4" s="967"/>
      <c r="X4" s="967"/>
      <c r="Y4" s="967"/>
      <c r="Z4" s="967"/>
      <c r="AA4" s="967"/>
      <c r="AB4" s="968"/>
      <c r="AC4" s="966" t="e">
        <f>INDEX(PT_DIFFERENTIATION_CS,MATCH(C4,PT_DIFFERENTIATION_CS_ID,0))</f>
        <v>#N/A</v>
      </c>
      <c r="AD4" s="967"/>
      <c r="AE4" s="967"/>
      <c r="AF4" s="967"/>
      <c r="AG4" s="967"/>
      <c r="AH4" s="967"/>
      <c r="AI4" s="967"/>
      <c r="AJ4" s="968"/>
      <c r="AK4" s="268" t="s">
        <v>606</v>
      </c>
      <c r="AN4" s="63" t="str">
        <f t="shared" si="0"/>
        <v>Наименование централизованной системы холодного водоснабжения</v>
      </c>
    </row>
    <row r="5" spans="5:40" ht="23.25" hidden="1" customHeight="1">
      <c r="E5" s="972"/>
      <c r="F5" s="972"/>
      <c r="G5" s="972"/>
      <c r="H5" s="972"/>
      <c r="I5" s="973" t="e">
        <f>S4&amp;".1"</f>
        <v>#N/A</v>
      </c>
      <c r="P5" s="975">
        <v>1</v>
      </c>
      <c r="R5" s="275"/>
      <c r="S5" s="264" t="e">
        <f>$I5</f>
        <v>#N/A</v>
      </c>
      <c r="T5" s="276" t="s">
        <v>607</v>
      </c>
      <c r="U5" s="266"/>
      <c r="V5" s="1038"/>
      <c r="W5" s="1039"/>
      <c r="X5" s="1039"/>
      <c r="Y5" s="1039"/>
      <c r="Z5" s="1039"/>
      <c r="AA5" s="1039"/>
      <c r="AB5" s="1040"/>
      <c r="AC5" s="1041"/>
      <c r="AD5" s="1042"/>
      <c r="AE5" s="1042"/>
      <c r="AF5" s="1042"/>
      <c r="AG5" s="1042"/>
      <c r="AH5" s="1042"/>
      <c r="AI5" s="1042"/>
      <c r="AJ5" s="1043"/>
      <c r="AK5" s="268" t="s">
        <v>608</v>
      </c>
      <c r="AN5" s="63" t="str">
        <f t="shared" si="0"/>
        <v>Наименование признака дифференциации</v>
      </c>
    </row>
    <row r="6" spans="5:40" ht="23.25" hidden="1" customHeight="1">
      <c r="E6" s="972"/>
      <c r="F6" s="972"/>
      <c r="G6" s="972"/>
      <c r="H6" s="972"/>
      <c r="I6" s="974"/>
      <c r="J6" s="973" t="e">
        <f>I5&amp;".1"</f>
        <v>#N/A</v>
      </c>
      <c r="L6" s="274" t="s">
        <v>530</v>
      </c>
      <c r="P6" s="833"/>
      <c r="Q6" s="975">
        <v>1</v>
      </c>
      <c r="R6" s="277"/>
      <c r="S6" s="264" t="e">
        <f>$J6</f>
        <v>#N/A</v>
      </c>
      <c r="T6" s="278" t="s">
        <v>531</v>
      </c>
      <c r="U6" s="266"/>
      <c r="V6" s="960"/>
      <c r="W6" s="961"/>
      <c r="X6" s="961"/>
      <c r="Y6" s="961"/>
      <c r="Z6" s="961"/>
      <c r="AA6" s="961"/>
      <c r="AB6" s="962"/>
      <c r="AC6" s="960"/>
      <c r="AD6" s="961"/>
      <c r="AE6" s="961"/>
      <c r="AF6" s="961"/>
      <c r="AG6" s="961"/>
      <c r="AH6" s="961"/>
      <c r="AI6" s="961"/>
      <c r="AJ6" s="962"/>
      <c r="AK6" s="349" t="s">
        <v>609</v>
      </c>
      <c r="AN6" s="63" t="str">
        <f t="shared" si="0"/>
        <v>Группа потребителей</v>
      </c>
    </row>
    <row r="7" spans="5:40" ht="23.25" hidden="1" customHeight="1">
      <c r="E7" s="972"/>
      <c r="F7" s="972"/>
      <c r="G7" s="972"/>
      <c r="H7" s="972"/>
      <c r="I7" s="974"/>
      <c r="J7" s="974"/>
      <c r="K7" s="973" t="e">
        <f>J6&amp;".1"</f>
        <v>#N/A</v>
      </c>
      <c r="P7" s="833"/>
      <c r="Q7" s="833"/>
      <c r="R7" s="277">
        <v>1</v>
      </c>
      <c r="S7" s="264" t="e">
        <f>$K7</f>
        <v>#N/A</v>
      </c>
      <c r="T7" s="387"/>
      <c r="U7" s="266"/>
      <c r="V7" s="280"/>
      <c r="W7" s="280"/>
      <c r="X7" s="282"/>
      <c r="Y7" s="976"/>
      <c r="Z7" s="845" t="s">
        <v>46</v>
      </c>
      <c r="AA7" s="976"/>
      <c r="AB7" s="845" t="s">
        <v>46</v>
      </c>
      <c r="AC7" s="280"/>
      <c r="AD7" s="280"/>
      <c r="AE7" s="282"/>
      <c r="AF7" s="976"/>
      <c r="AG7" s="845" t="s">
        <v>46</v>
      </c>
      <c r="AH7" s="978"/>
      <c r="AI7" s="845" t="s">
        <v>46</v>
      </c>
      <c r="AJ7" s="388"/>
      <c r="AK7"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42" t="e">
        <f ca="1">STRCHECKDATE(V8:AJ8)</f>
        <v>#NAME?</v>
      </c>
      <c r="AN7" s="63" t="str">
        <f t="shared" si="0"/>
        <v/>
      </c>
    </row>
    <row r="8" spans="5:40" ht="14.25" hidden="1" customHeight="1">
      <c r="E8" s="972"/>
      <c r="F8" s="972"/>
      <c r="G8" s="972"/>
      <c r="H8" s="972"/>
      <c r="I8" s="974"/>
      <c r="J8" s="974"/>
      <c r="K8" s="973"/>
      <c r="P8" s="833"/>
      <c r="Q8" s="833"/>
      <c r="R8" s="277"/>
      <c r="S8" s="247"/>
      <c r="T8" s="266"/>
      <c r="U8" s="266"/>
      <c r="V8" s="281"/>
      <c r="W8" s="281"/>
      <c r="X8" s="284" t="str">
        <f>Y7&amp;"-"&amp;AA7</f>
        <v>-</v>
      </c>
      <c r="Y8" s="977"/>
      <c r="Z8" s="845"/>
      <c r="AA8" s="977"/>
      <c r="AB8" s="845"/>
      <c r="AC8" s="281"/>
      <c r="AD8" s="281"/>
      <c r="AE8" s="284" t="str">
        <f>AF7&amp;"-"&amp;AH7</f>
        <v>-</v>
      </c>
      <c r="AF8" s="977"/>
      <c r="AG8" s="845"/>
      <c r="AH8" s="979"/>
      <c r="AI8" s="845"/>
      <c r="AJ8" s="389"/>
      <c r="AK8" s="1044"/>
      <c r="AN8" s="63" t="str">
        <f t="shared" si="0"/>
        <v/>
      </c>
    </row>
    <row r="9" spans="5:40" ht="21" hidden="1" customHeight="1">
      <c r="E9" s="972"/>
      <c r="F9" s="972"/>
      <c r="G9" s="972"/>
      <c r="H9" s="972"/>
      <c r="I9" s="974"/>
      <c r="J9" s="973"/>
      <c r="P9" s="833"/>
      <c r="Q9" s="833"/>
      <c r="R9" s="275"/>
      <c r="S9" s="286"/>
      <c r="T9" s="289" t="s">
        <v>610</v>
      </c>
      <c r="U9" s="93"/>
      <c r="V9" s="93"/>
      <c r="W9" s="93"/>
      <c r="X9" s="93"/>
      <c r="Y9" s="93"/>
      <c r="Z9" s="93"/>
      <c r="AA9" s="93"/>
      <c r="AB9" s="93"/>
      <c r="AC9" s="93"/>
      <c r="AD9" s="93"/>
      <c r="AE9" s="93"/>
      <c r="AF9" s="93"/>
      <c r="AG9" s="93"/>
      <c r="AH9" s="93"/>
      <c r="AI9" s="93"/>
      <c r="AJ9" s="93"/>
      <c r="AK9" s="268" t="s">
        <v>611</v>
      </c>
      <c r="AN9" s="63" t="str">
        <f t="shared" si="0"/>
        <v>Добавить значение признака дифференциации</v>
      </c>
    </row>
    <row r="10" spans="5:40" ht="21" hidden="1" customHeight="1">
      <c r="E10" s="972"/>
      <c r="F10" s="972"/>
      <c r="G10" s="972"/>
      <c r="H10" s="972"/>
      <c r="I10" s="973"/>
      <c r="P10" s="833"/>
      <c r="R10" s="275"/>
      <c r="S10" s="286"/>
      <c r="T10" s="292" t="s">
        <v>536</v>
      </c>
      <c r="U10" s="93"/>
      <c r="V10" s="93"/>
      <c r="W10" s="93"/>
      <c r="X10" s="93"/>
      <c r="Y10" s="93"/>
      <c r="Z10" s="93"/>
      <c r="AA10" s="93"/>
      <c r="AB10" s="290"/>
      <c r="AC10" s="93"/>
      <c r="AD10" s="93"/>
      <c r="AE10" s="93"/>
      <c r="AF10" s="93"/>
      <c r="AG10" s="93"/>
      <c r="AH10" s="93"/>
      <c r="AI10" s="290"/>
      <c r="AJ10" s="93"/>
      <c r="AK10" s="390"/>
      <c r="AN10" s="63" t="str">
        <f t="shared" si="0"/>
        <v>Добавить группу потребителей</v>
      </c>
    </row>
    <row r="11" spans="5:40" ht="21" hidden="1" customHeight="1">
      <c r="E11" s="972"/>
      <c r="F11" s="972"/>
      <c r="G11" s="972"/>
      <c r="H11" s="971"/>
      <c r="R11" s="263"/>
      <c r="S11" s="286"/>
      <c r="T11" s="391" t="s">
        <v>612</v>
      </c>
      <c r="U11" s="93"/>
      <c r="V11" s="93"/>
      <c r="W11" s="93"/>
      <c r="X11" s="93"/>
      <c r="Y11" s="93"/>
      <c r="Z11" s="93"/>
      <c r="AA11" s="93"/>
      <c r="AB11" s="290"/>
      <c r="AC11" s="93"/>
      <c r="AD11" s="93"/>
      <c r="AE11" s="93"/>
      <c r="AF11" s="93"/>
      <c r="AG11" s="93"/>
      <c r="AH11" s="93"/>
      <c r="AI11" s="290"/>
      <c r="AJ11" s="93"/>
      <c r="AK11" s="291"/>
      <c r="AN11" s="63" t="str">
        <f t="shared" si="0"/>
        <v>Добавить наименование признака дифференциации</v>
      </c>
    </row>
    <row r="12" spans="5:40" ht="14.25" hidden="1" customHeight="1">
      <c r="E12" s="972"/>
      <c r="F12" s="971"/>
      <c r="T12" s="297" t="s">
        <v>539</v>
      </c>
      <c r="AN12" s="63" t="str">
        <f t="shared" si="0"/>
        <v>Добавить централизованную систему для дифференциации</v>
      </c>
    </row>
    <row r="13" spans="5:40" ht="14.25" hidden="1" customHeight="1">
      <c r="E13" s="971"/>
      <c r="T13" s="297" t="s">
        <v>540</v>
      </c>
      <c r="AN13" s="63" t="str">
        <f t="shared" si="0"/>
        <v>Добавить территорию для дифференциации</v>
      </c>
    </row>
    <row r="14" spans="5:40" ht="14.25" hidden="1" customHeight="1"/>
    <row r="15" spans="5:40" ht="14.25" hidden="1" customHeight="1">
      <c r="AC15" s="298"/>
      <c r="AD15" s="298"/>
      <c r="AE15" s="299"/>
      <c r="AF15" s="970"/>
      <c r="AG15" s="969" t="s">
        <v>46</v>
      </c>
      <c r="AH15" s="970"/>
      <c r="AI15" s="969" t="s">
        <v>46</v>
      </c>
    </row>
    <row r="16" spans="5:40" ht="14.25" hidden="1" customHeight="1">
      <c r="AC16" s="298"/>
      <c r="AD16" s="298"/>
      <c r="AE16" s="284" t="str">
        <f>AF15&amp;"-"&amp;AH15</f>
        <v>-</v>
      </c>
      <c r="AF16" s="969"/>
      <c r="AG16" s="969"/>
      <c r="AH16" s="969"/>
      <c r="AI16" s="969"/>
    </row>
    <row r="17" spans="15:35" ht="14.25" hidden="1" customHeight="1"/>
    <row r="18" spans="15:35" ht="22.5" hidden="1" customHeight="1">
      <c r="O18" s="300" t="s">
        <v>541</v>
      </c>
      <c r="Y18" s="300"/>
      <c r="AA18" s="300"/>
      <c r="AF18" s="300"/>
      <c r="AH18" s="300"/>
    </row>
    <row r="19" spans="15:35" ht="14.25" hidden="1" customHeight="1"/>
    <row r="20" spans="15:35" ht="12" hidden="1" customHeight="1">
      <c r="O20" s="274" t="s">
        <v>542</v>
      </c>
      <c r="T20" s="21" t="s">
        <v>543</v>
      </c>
      <c r="Z20" s="102" t="s">
        <v>544</v>
      </c>
      <c r="AB20" s="102" t="s">
        <v>545</v>
      </c>
      <c r="AC20" s="21" t="s">
        <v>543</v>
      </c>
      <c r="AG20" s="102" t="s">
        <v>546</v>
      </c>
      <c r="AI20" s="102" t="s">
        <v>545</v>
      </c>
    </row>
    <row r="21" spans="15:35" ht="14.25" hidden="1" customHeight="1"/>
    <row r="22" spans="15:35" ht="14.25" hidden="1" customHeight="1"/>
    <row r="23" spans="15:35" ht="14.25" customHeight="1">
      <c r="Q23" s="301"/>
      <c r="R23" s="301"/>
      <c r="S23" s="302"/>
      <c r="T23" s="22"/>
      <c r="U23" s="22"/>
    </row>
    <row r="24" spans="15:35" ht="14.25" customHeight="1">
      <c r="Q24" s="301"/>
      <c r="R24" s="301"/>
      <c r="S24" s="9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953"/>
      <c r="U24" s="953"/>
      <c r="V24" s="953"/>
      <c r="W24" s="953"/>
      <c r="X24" s="953"/>
      <c r="Y24" s="953"/>
      <c r="Z24" s="953"/>
      <c r="AA24" s="953"/>
      <c r="AB24" s="953"/>
      <c r="AC24" s="953"/>
      <c r="AD24" s="953"/>
      <c r="AE24" s="953"/>
      <c r="AF24" s="953"/>
      <c r="AG24" s="953"/>
      <c r="AH24" s="953"/>
    </row>
    <row r="25" spans="15:35" ht="14.25" customHeight="1">
      <c r="Q25" s="301"/>
      <c r="R25" s="301"/>
      <c r="S25" s="927" t="str">
        <f>IF(org=0,"Не определено",org)</f>
        <v>ООО "Смоленскрегионтеплоэнерго"</v>
      </c>
      <c r="T25" s="927"/>
      <c r="U25" s="927"/>
      <c r="V25" s="927"/>
      <c r="W25" s="927"/>
      <c r="X25" s="927"/>
      <c r="Y25" s="927"/>
      <c r="Z25" s="927"/>
      <c r="AA25" s="927"/>
      <c r="AB25" s="927"/>
      <c r="AC25" s="927"/>
      <c r="AD25" s="927"/>
      <c r="AE25" s="927"/>
      <c r="AF25" s="927"/>
      <c r="AG25" s="927"/>
      <c r="AH25" s="927"/>
    </row>
    <row r="26" spans="15:35" ht="14.25" hidden="1" customHeight="1">
      <c r="Q26" s="301"/>
      <c r="R26" s="301"/>
      <c r="S26" s="302"/>
      <c r="T26" s="22"/>
      <c r="U26" s="22"/>
      <c r="V26" s="303"/>
      <c r="W26" s="303"/>
      <c r="X26" s="303"/>
      <c r="Y26" s="303"/>
      <c r="Z26" s="303"/>
      <c r="AA26" s="303"/>
      <c r="AB26" s="303"/>
      <c r="AC26" s="303"/>
      <c r="AD26" s="303"/>
      <c r="AE26" s="303"/>
      <c r="AF26" s="303"/>
      <c r="AG26" s="303"/>
      <c r="AH26" s="303"/>
      <c r="AI26" s="303"/>
    </row>
    <row r="27" spans="15:35" ht="25.5" hidden="1" customHeight="1">
      <c r="S27" s="963" t="s">
        <v>24</v>
      </c>
      <c r="T27" s="963"/>
      <c r="U27" s="305"/>
      <c r="V27" s="965" t="str">
        <f>IF(TITLE_NAME_OR_PR_CHANGE="",IF(TITLE_NAME_OR_PR="","",TITLE_NAME_OR_PR),TITLE_NAME_OR_PR_CHANGE)</f>
        <v/>
      </c>
      <c r="W27" s="965"/>
      <c r="X27" s="965"/>
      <c r="Y27" s="965"/>
      <c r="Z27" s="965"/>
      <c r="AA27" s="965"/>
      <c r="AC27" s="965" t="str">
        <f>IF(TITLE_NAME_OR_PR_CHANGE="",IF(TITLE_NAME_OR_PR="","",TITLE_NAME_OR_PR),TITLE_NAME_OR_PR_CHANGE)</f>
        <v/>
      </c>
      <c r="AD27" s="965"/>
      <c r="AE27" s="965"/>
      <c r="AF27" s="965"/>
      <c r="AG27" s="965"/>
      <c r="AH27" s="965"/>
    </row>
    <row r="28" spans="15:35" ht="18.75" hidden="1" customHeight="1">
      <c r="S28" s="963" t="s">
        <v>547</v>
      </c>
      <c r="T28" s="963"/>
      <c r="U28" s="305"/>
      <c r="V28" s="964" t="str">
        <f>IF(TITLE_DATE_PR_CHANGE="",IF(TITLE_DATE_PR="","",TITLE_DATE_PR),TITLE_DATE_PR_CHANGE)</f>
        <v/>
      </c>
      <c r="W28" s="964"/>
      <c r="X28" s="964"/>
      <c r="Y28" s="964"/>
      <c r="Z28" s="964"/>
      <c r="AA28" s="964"/>
      <c r="AC28" s="964" t="str">
        <f>IF(TITLE_DATE_PR_CHANGE="",IF(TITLE_DATE_PR="","",TITLE_DATE_PR),TITLE_DATE_PR_CHANGE)</f>
        <v/>
      </c>
      <c r="AD28" s="964"/>
      <c r="AE28" s="964"/>
      <c r="AF28" s="964"/>
      <c r="AG28" s="964"/>
      <c r="AH28" s="964"/>
    </row>
    <row r="29" spans="15:35" ht="18.75" hidden="1" customHeight="1">
      <c r="S29" s="963" t="s">
        <v>548</v>
      </c>
      <c r="T29" s="963"/>
      <c r="U29" s="305"/>
      <c r="V29" s="965" t="str">
        <f>IF(TITLE_NUMBER_PR_CHANGE="",IF(TITLE_NUMBER_PR="","",TITLE_NUMBER_PR),TITLE_NUMBER_PR_CHANGE)</f>
        <v/>
      </c>
      <c r="W29" s="965"/>
      <c r="X29" s="965"/>
      <c r="Y29" s="965"/>
      <c r="Z29" s="965"/>
      <c r="AA29" s="965"/>
      <c r="AC29" s="965" t="str">
        <f>IF(TITLE_NUMBER_PR_CHANGE="",IF(TITLE_NUMBER_PR="","",TITLE_NUMBER_PR),TITLE_NUMBER_PR_CHANGE)</f>
        <v/>
      </c>
      <c r="AD29" s="965"/>
      <c r="AE29" s="965"/>
      <c r="AF29" s="965"/>
      <c r="AG29" s="965"/>
      <c r="AH29" s="965"/>
    </row>
    <row r="30" spans="15:35" ht="18.75" hidden="1" customHeight="1">
      <c r="S30" s="963" t="s">
        <v>25</v>
      </c>
      <c r="T30" s="963"/>
      <c r="U30" s="305"/>
      <c r="V30" s="965" t="str">
        <f>IF(TITLE_IST_PUB_CHANGE="",IF(TITLE_IST_PUB="","",TITLE_IST_PUB),TITLE_IST_PUB_CHANGE)</f>
        <v/>
      </c>
      <c r="W30" s="965"/>
      <c r="X30" s="965"/>
      <c r="Y30" s="965"/>
      <c r="Z30" s="965"/>
      <c r="AA30" s="965"/>
      <c r="AC30" s="965" t="str">
        <f>IF(TITLE_IST_PUB_CHANGE="",IF(TITLE_IST_PUB="","",TITLE_IST_PUB),TITLE_IST_PUB_CHANGE)</f>
        <v/>
      </c>
      <c r="AD30" s="965"/>
      <c r="AE30" s="965"/>
      <c r="AF30" s="965"/>
      <c r="AG30" s="965"/>
      <c r="AH30" s="965"/>
    </row>
    <row r="31" spans="15:35" ht="14.25" hidden="1" customHeight="1">
      <c r="Q31" s="301"/>
      <c r="R31" s="301"/>
      <c r="S31" s="302"/>
      <c r="T31" s="22"/>
      <c r="U31" s="22"/>
      <c r="V31" s="303"/>
      <c r="W31" s="303"/>
      <c r="X31" s="303"/>
      <c r="Y31" s="303"/>
      <c r="Z31" s="303"/>
      <c r="AA31" s="303"/>
      <c r="AB31" s="303"/>
      <c r="AC31" s="303"/>
      <c r="AD31" s="303"/>
      <c r="AE31" s="303"/>
      <c r="AF31" s="303"/>
      <c r="AG31" s="303"/>
      <c r="AH31" s="303"/>
      <c r="AI31" s="303"/>
    </row>
    <row r="32" spans="15:35" ht="18.75" hidden="1" customHeight="1">
      <c r="S32" s="963" t="s">
        <v>549</v>
      </c>
      <c r="T32" s="963"/>
      <c r="U32" s="305"/>
      <c r="V32" s="964" t="str">
        <f>IF(TITLE_DATE_PR_CHANGE="",IF(TITLE_DATE_PR="","",TITLE_DATE_PR),TITLE_DATE_PR_CHANGE)</f>
        <v/>
      </c>
      <c r="W32" s="964"/>
      <c r="X32" s="964"/>
      <c r="Y32" s="964"/>
      <c r="Z32" s="964"/>
      <c r="AA32" s="964"/>
      <c r="AC32" s="964" t="str">
        <f>IF(TITLE_DATE_PR_CHANGE="",IF(TITLE_DATE_PR="","",TITLE_DATE_PR),TITLE_DATE_PR_CHANGE)</f>
        <v/>
      </c>
      <c r="AD32" s="964"/>
      <c r="AE32" s="964"/>
      <c r="AF32" s="964"/>
      <c r="AG32" s="964"/>
      <c r="AH32" s="964"/>
    </row>
    <row r="33" spans="1:40" ht="18.75" hidden="1" customHeight="1">
      <c r="S33" s="963" t="s">
        <v>550</v>
      </c>
      <c r="T33" s="963"/>
      <c r="U33" s="305"/>
      <c r="V33" s="965" t="str">
        <f>IF(TITLE_NUMBER_PR_CHANGE="",IF(TITLE_NUMBER_PR="","",TITLE_NUMBER_PR),TITLE_NUMBER_PR_CHANGE)</f>
        <v/>
      </c>
      <c r="W33" s="965"/>
      <c r="X33" s="965"/>
      <c r="Y33" s="965"/>
      <c r="Z33" s="965"/>
      <c r="AA33" s="965"/>
      <c r="AC33" s="965" t="str">
        <f>IF(TITLE_NUMBER_PR_CHANGE="",IF(TITLE_NUMBER_PR="","",TITLE_NUMBER_PR),TITLE_NUMBER_PR_CHANGE)</f>
        <v/>
      </c>
      <c r="AD33" s="965"/>
      <c r="AE33" s="965"/>
      <c r="AF33" s="965"/>
      <c r="AG33" s="965"/>
      <c r="AH33" s="965"/>
    </row>
    <row r="34" spans="1:40" ht="0.75" customHeight="1">
      <c r="AB34" s="242" t="s">
        <v>551</v>
      </c>
      <c r="AI34" s="242" t="s">
        <v>551</v>
      </c>
    </row>
    <row r="35" spans="1:40" ht="14.25" customHeight="1">
      <c r="Q35" s="301"/>
      <c r="R35" s="301"/>
      <c r="S35" s="302"/>
      <c r="T35" s="22"/>
      <c r="U35" s="307"/>
      <c r="V35" s="983"/>
      <c r="W35" s="983"/>
      <c r="X35" s="983"/>
      <c r="Y35" s="983"/>
      <c r="Z35" s="983"/>
      <c r="AA35" s="983"/>
      <c r="AB35" s="983"/>
      <c r="AC35" s="983"/>
      <c r="AD35" s="983"/>
      <c r="AE35" s="983"/>
      <c r="AF35" s="983"/>
      <c r="AG35" s="983"/>
      <c r="AH35" s="983"/>
      <c r="AI35" s="983"/>
    </row>
    <row r="36" spans="1:40" ht="14.25" customHeight="1">
      <c r="Q36" s="301"/>
      <c r="R36" s="301"/>
      <c r="S36" s="858" t="s">
        <v>424</v>
      </c>
      <c r="T36" s="858"/>
      <c r="U36" s="858"/>
      <c r="V36" s="858"/>
      <c r="W36" s="858"/>
      <c r="X36" s="858"/>
      <c r="Y36" s="858"/>
      <c r="Z36" s="858"/>
      <c r="AA36" s="858"/>
      <c r="AB36" s="858"/>
      <c r="AC36" s="858"/>
      <c r="AD36" s="858"/>
      <c r="AE36" s="858"/>
      <c r="AF36" s="858"/>
      <c r="AG36" s="858"/>
      <c r="AH36" s="858"/>
      <c r="AI36" s="858"/>
      <c r="AJ36" s="858"/>
      <c r="AK36" s="858" t="s">
        <v>425</v>
      </c>
    </row>
    <row r="37" spans="1:40" ht="14.25" customHeight="1">
      <c r="Q37" s="301"/>
      <c r="R37" s="301"/>
      <c r="S37" s="984" t="s">
        <v>71</v>
      </c>
      <c r="T37" s="934" t="s">
        <v>552</v>
      </c>
      <c r="U37" s="309"/>
      <c r="V37" s="985" t="s">
        <v>553</v>
      </c>
      <c r="W37" s="986"/>
      <c r="X37" s="986"/>
      <c r="Y37" s="986"/>
      <c r="Z37" s="986"/>
      <c r="AA37" s="987"/>
      <c r="AB37" s="988" t="s">
        <v>554</v>
      </c>
      <c r="AC37" s="985" t="s">
        <v>553</v>
      </c>
      <c r="AD37" s="986"/>
      <c r="AE37" s="986"/>
      <c r="AF37" s="986"/>
      <c r="AG37" s="986"/>
      <c r="AH37" s="987"/>
      <c r="AI37" s="988" t="s">
        <v>555</v>
      </c>
      <c r="AJ37" s="991" t="s">
        <v>556</v>
      </c>
      <c r="AK37" s="858"/>
    </row>
    <row r="38" spans="1:40" ht="33.75" customHeight="1">
      <c r="Q38" s="301"/>
      <c r="R38" s="301"/>
      <c r="S38" s="984"/>
      <c r="T38" s="934"/>
      <c r="U38" s="310"/>
      <c r="V38" s="137" t="s">
        <v>613</v>
      </c>
      <c r="W38" s="835" t="s">
        <v>559</v>
      </c>
      <c r="X38" s="834"/>
      <c r="Y38" s="835" t="s">
        <v>560</v>
      </c>
      <c r="Z38" s="841"/>
      <c r="AA38" s="834"/>
      <c r="AB38" s="989"/>
      <c r="AC38" s="137" t="s">
        <v>613</v>
      </c>
      <c r="AD38" s="835" t="s">
        <v>559</v>
      </c>
      <c r="AE38" s="834"/>
      <c r="AF38" s="835" t="s">
        <v>560</v>
      </c>
      <c r="AG38" s="841"/>
      <c r="AH38" s="834"/>
      <c r="AI38" s="989"/>
      <c r="AJ38" s="992"/>
      <c r="AK38" s="858"/>
    </row>
    <row r="39" spans="1:40" ht="33.75" customHeight="1">
      <c r="B39" s="102" t="s">
        <v>267</v>
      </c>
      <c r="C39" s="102" t="s">
        <v>268</v>
      </c>
      <c r="D39" s="102" t="s">
        <v>269</v>
      </c>
      <c r="E39" s="274" t="s">
        <v>561</v>
      </c>
      <c r="F39" s="274" t="s">
        <v>562</v>
      </c>
      <c r="G39" s="274" t="s">
        <v>563</v>
      </c>
      <c r="I39" s="274" t="s">
        <v>614</v>
      </c>
      <c r="J39" s="274" t="s">
        <v>566</v>
      </c>
      <c r="K39" s="274" t="s">
        <v>615</v>
      </c>
      <c r="L39" s="274" t="s">
        <v>542</v>
      </c>
      <c r="Q39" s="301"/>
      <c r="R39" s="301"/>
      <c r="S39" s="984"/>
      <c r="T39" s="934"/>
      <c r="U39" s="311"/>
      <c r="V39" s="137" t="s">
        <v>616</v>
      </c>
      <c r="W39" s="114" t="s">
        <v>617</v>
      </c>
      <c r="X39" s="114" t="s">
        <v>618</v>
      </c>
      <c r="Y39" s="114" t="s">
        <v>570</v>
      </c>
      <c r="Z39" s="939" t="s">
        <v>571</v>
      </c>
      <c r="AA39" s="952"/>
      <c r="AB39" s="990"/>
      <c r="AC39" s="137" t="s">
        <v>616</v>
      </c>
      <c r="AD39" s="114" t="s">
        <v>617</v>
      </c>
      <c r="AE39" s="114" t="s">
        <v>618</v>
      </c>
      <c r="AF39" s="114" t="s">
        <v>570</v>
      </c>
      <c r="AG39" s="939" t="s">
        <v>571</v>
      </c>
      <c r="AH39" s="952"/>
      <c r="AI39" s="990"/>
      <c r="AJ39" s="993"/>
      <c r="AK39" s="858"/>
    </row>
    <row r="40" spans="1:40" ht="14.25" hidden="1" customHeight="1">
      <c r="Q40" s="313"/>
      <c r="R40" s="314">
        <v>1</v>
      </c>
      <c r="S40" s="315" t="s">
        <v>204</v>
      </c>
      <c r="T40" s="316" t="s">
        <v>87</v>
      </c>
      <c r="U40" s="317" t="str">
        <f ca="1">OFFSET(U40,0,-1)</f>
        <v>2</v>
      </c>
      <c r="V40" s="318">
        <f ca="1">OFFSET(V40,0,-1)+1</f>
        <v>3</v>
      </c>
      <c r="W40" s="318">
        <f ca="1">OFFSET(W40,0,-1)+1</f>
        <v>4</v>
      </c>
      <c r="X40" s="318">
        <f ca="1">OFFSET(X40,0,-1)+1</f>
        <v>5</v>
      </c>
      <c r="Y40" s="318">
        <f ca="1">OFFSET(Y40,0,-1)+1</f>
        <v>6</v>
      </c>
      <c r="Z40" s="982">
        <f ca="1">OFFSET(Z40,0,-1)+1</f>
        <v>7</v>
      </c>
      <c r="AA40" s="982"/>
      <c r="AB40" s="318">
        <f ca="1">OFFSET(AB40,0,-2)+1</f>
        <v>8</v>
      </c>
      <c r="AC40" s="318">
        <f ca="1">OFFSET(AC40,0,-1)+1</f>
        <v>9</v>
      </c>
      <c r="AD40" s="318">
        <f ca="1">OFFSET(AD40,0,-1)+1</f>
        <v>10</v>
      </c>
      <c r="AE40" s="318">
        <f ca="1">OFFSET(AE40,0,-1)+1</f>
        <v>11</v>
      </c>
      <c r="AF40" s="318">
        <f ca="1">OFFSET(AF40,0,-1)+1</f>
        <v>12</v>
      </c>
      <c r="AG40" s="982">
        <f ca="1">OFFSET(AG40,0,-1)+1</f>
        <v>13</v>
      </c>
      <c r="AH40" s="982"/>
      <c r="AI40" s="318">
        <f ca="1">OFFSET(AI40,0,-2)+1</f>
        <v>14</v>
      </c>
      <c r="AJ40" s="317">
        <f ca="1">OFFSET(AJ40,0,-1)</f>
        <v>14</v>
      </c>
      <c r="AK40" s="318">
        <f ca="1">OFFSET(AK40,0,-1)+1</f>
        <v>15</v>
      </c>
    </row>
    <row r="41" spans="1:40" ht="23.25" customHeight="1">
      <c r="A41" s="319" t="s">
        <v>360</v>
      </c>
      <c r="E41" s="971">
        <v>1</v>
      </c>
      <c r="R41" s="263"/>
      <c r="S41" s="264">
        <f>INDEX(PT_DIFFERENTIATION_NUM_NTAR,MATCH(A41,PT_DIFFERENTIATION_NTAR_ID,0))</f>
        <v>0</v>
      </c>
      <c r="T41" s="265" t="s">
        <v>255</v>
      </c>
      <c r="U41" s="266"/>
      <c r="V41" s="966"/>
      <c r="W41" s="967"/>
      <c r="X41" s="967"/>
      <c r="Y41" s="967"/>
      <c r="Z41" s="967"/>
      <c r="AA41" s="967"/>
      <c r="AB41" s="968"/>
      <c r="AC41" s="966" t="str">
        <f>INDEX(PT_DIFFERENTIATION_NTAR,MATCH(A41,PT_DIFFERENTIATION_NTAR_ID,0))</f>
        <v/>
      </c>
      <c r="AD41" s="967"/>
      <c r="AE41" s="967"/>
      <c r="AF41" s="967"/>
      <c r="AG41" s="967"/>
      <c r="AH41" s="967"/>
      <c r="AI41" s="967"/>
      <c r="AJ41" s="968"/>
      <c r="AK41"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63" t="str">
        <f t="shared" ref="AN41:AN53" si="1">IF(T41="","",T41)</f>
        <v>Наименование тарифа</v>
      </c>
    </row>
    <row r="42" spans="1:40" ht="23.25" customHeight="1">
      <c r="A42" s="319" t="s">
        <v>360</v>
      </c>
      <c r="B42" s="319" t="s">
        <v>361</v>
      </c>
      <c r="E42" s="972"/>
      <c r="F42" s="971">
        <v>1</v>
      </c>
      <c r="Q42" s="269"/>
      <c r="R42" s="270"/>
      <c r="S42" s="264" t="str">
        <f>INDEX(PT_DIFFERENTIATION_NUM_TER,MATCH(B42,PT_DIFFERENTIATION_TER_ID,0))</f>
        <v>.</v>
      </c>
      <c r="T42" s="271" t="s">
        <v>521</v>
      </c>
      <c r="U42" s="266"/>
      <c r="V42" s="966"/>
      <c r="W42" s="967"/>
      <c r="X42" s="967"/>
      <c r="Y42" s="967"/>
      <c r="Z42" s="967"/>
      <c r="AA42" s="967"/>
      <c r="AB42" s="968"/>
      <c r="AC42" s="966" t="str">
        <f>INDEX(PT_DIFFERENTIATION_TER,MATCH(B42,PT_DIFFERENTIATION_TER_ID,0))</f>
        <v/>
      </c>
      <c r="AD42" s="967"/>
      <c r="AE42" s="967"/>
      <c r="AF42" s="967"/>
      <c r="AG42" s="967"/>
      <c r="AH42" s="967"/>
      <c r="AI42" s="967"/>
      <c r="AJ42" s="968"/>
      <c r="AK42" s="268" t="s">
        <v>522</v>
      </c>
      <c r="AN42" s="63" t="str">
        <f t="shared" si="1"/>
        <v>Территория действия тарифа</v>
      </c>
    </row>
    <row r="43" spans="1:40" ht="23.25" customHeight="1">
      <c r="A43" s="319" t="s">
        <v>360</v>
      </c>
      <c r="B43" s="319" t="s">
        <v>361</v>
      </c>
      <c r="C43" s="319" t="s">
        <v>362</v>
      </c>
      <c r="E43" s="972"/>
      <c r="F43" s="972"/>
      <c r="G43" s="971">
        <v>1</v>
      </c>
      <c r="Q43" s="269"/>
      <c r="R43" s="270"/>
      <c r="S43" s="264" t="str">
        <f>INDEX(PT_DIFFERENTIATION_NUM_CS,MATCH(C43,PT_DIFFERENTIATION_CS_ID,0))</f>
        <v>..</v>
      </c>
      <c r="T43" s="272" t="s">
        <v>605</v>
      </c>
      <c r="U43" s="266"/>
      <c r="V43" s="966"/>
      <c r="W43" s="967"/>
      <c r="X43" s="967"/>
      <c r="Y43" s="967"/>
      <c r="Z43" s="967"/>
      <c r="AA43" s="967"/>
      <c r="AB43" s="968"/>
      <c r="AC43" s="966" t="str">
        <f>INDEX(PT_DIFFERENTIATION_CS,MATCH(C43,PT_DIFFERENTIATION_CS_ID,0))</f>
        <v/>
      </c>
      <c r="AD43" s="967"/>
      <c r="AE43" s="967"/>
      <c r="AF43" s="967"/>
      <c r="AG43" s="967"/>
      <c r="AH43" s="967"/>
      <c r="AI43" s="967"/>
      <c r="AJ43" s="968"/>
      <c r="AK43" s="268" t="s">
        <v>606</v>
      </c>
      <c r="AN43" s="63" t="str">
        <f t="shared" si="1"/>
        <v>Наименование централизованной системы холодного водоснабжения</v>
      </c>
    </row>
    <row r="44" spans="1:40" ht="23.25" customHeight="1">
      <c r="A44" s="319" t="s">
        <v>360</v>
      </c>
      <c r="B44" s="319" t="s">
        <v>361</v>
      </c>
      <c r="C44" s="319" t="s">
        <v>362</v>
      </c>
      <c r="D44" s="319" t="s">
        <v>621</v>
      </c>
      <c r="E44" s="972"/>
      <c r="F44" s="972"/>
      <c r="G44" s="972"/>
      <c r="H44" s="972"/>
      <c r="I44" s="973" t="str">
        <f>S43&amp;".1"</f>
        <v>...1</v>
      </c>
      <c r="P44" s="975">
        <v>1</v>
      </c>
      <c r="R44" s="275"/>
      <c r="S44" s="264" t="str">
        <f>$I44</f>
        <v>...1</v>
      </c>
      <c r="T44" s="276" t="s">
        <v>607</v>
      </c>
      <c r="U44" s="266"/>
      <c r="V44" s="1038"/>
      <c r="W44" s="1039"/>
      <c r="X44" s="1039"/>
      <c r="Y44" s="1039"/>
      <c r="Z44" s="1039"/>
      <c r="AA44" s="1039"/>
      <c r="AB44" s="1040"/>
      <c r="AC44" s="1041"/>
      <c r="AD44" s="1042"/>
      <c r="AE44" s="1042"/>
      <c r="AF44" s="1042"/>
      <c r="AG44" s="1042"/>
      <c r="AH44" s="1042"/>
      <c r="AI44" s="1042"/>
      <c r="AJ44" s="1043"/>
      <c r="AK44" s="268" t="s">
        <v>608</v>
      </c>
      <c r="AN44" s="63" t="str">
        <f t="shared" si="1"/>
        <v>Наименование признака дифференциации</v>
      </c>
    </row>
    <row r="45" spans="1:40" ht="23.25" customHeight="1">
      <c r="A45" s="319" t="s">
        <v>360</v>
      </c>
      <c r="B45" s="319" t="s">
        <v>361</v>
      </c>
      <c r="C45" s="319" t="s">
        <v>362</v>
      </c>
      <c r="D45" s="319" t="s">
        <v>621</v>
      </c>
      <c r="E45" s="972"/>
      <c r="F45" s="972"/>
      <c r="G45" s="972"/>
      <c r="H45" s="972"/>
      <c r="I45" s="974"/>
      <c r="J45" s="973" t="str">
        <f>I44&amp;".1"</f>
        <v>...1.1</v>
      </c>
      <c r="L45" s="274" t="s">
        <v>530</v>
      </c>
      <c r="P45" s="833"/>
      <c r="Q45" s="975">
        <v>1</v>
      </c>
      <c r="R45" s="277"/>
      <c r="S45" s="264" t="str">
        <f>$J45</f>
        <v>...1.1</v>
      </c>
      <c r="T45" s="278" t="s">
        <v>531</v>
      </c>
      <c r="U45" s="266"/>
      <c r="V45" s="960"/>
      <c r="W45" s="961"/>
      <c r="X45" s="961"/>
      <c r="Y45" s="961"/>
      <c r="Z45" s="961"/>
      <c r="AA45" s="961"/>
      <c r="AB45" s="962"/>
      <c r="AC45" s="960"/>
      <c r="AD45" s="961"/>
      <c r="AE45" s="961"/>
      <c r="AF45" s="961"/>
      <c r="AG45" s="961"/>
      <c r="AH45" s="961"/>
      <c r="AI45" s="961"/>
      <c r="AJ45" s="962"/>
      <c r="AK45" s="349" t="s">
        <v>609</v>
      </c>
      <c r="AN45" s="63" t="str">
        <f t="shared" si="1"/>
        <v>Группа потребителей</v>
      </c>
    </row>
    <row r="46" spans="1:40" ht="23.25" customHeight="1">
      <c r="A46" s="319" t="s">
        <v>360</v>
      </c>
      <c r="B46" s="319" t="s">
        <v>361</v>
      </c>
      <c r="C46" s="319" t="s">
        <v>362</v>
      </c>
      <c r="D46" s="319" t="s">
        <v>621</v>
      </c>
      <c r="E46" s="972"/>
      <c r="F46" s="972"/>
      <c r="G46" s="972"/>
      <c r="H46" s="972"/>
      <c r="I46" s="974"/>
      <c r="J46" s="974"/>
      <c r="K46" s="973" t="str">
        <f>J45&amp;".1"</f>
        <v>...1.1.1</v>
      </c>
      <c r="P46" s="833"/>
      <c r="Q46" s="833"/>
      <c r="R46" s="277">
        <v>1</v>
      </c>
      <c r="S46" s="264" t="str">
        <f>$K46</f>
        <v>...1.1.1</v>
      </c>
      <c r="T46" s="387"/>
      <c r="U46" s="266"/>
      <c r="V46" s="280"/>
      <c r="W46" s="280"/>
      <c r="X46" s="282"/>
      <c r="Y46" s="976"/>
      <c r="Z46" s="845" t="s">
        <v>46</v>
      </c>
      <c r="AA46" s="976"/>
      <c r="AB46" s="845" t="s">
        <v>46</v>
      </c>
      <c r="AC46" s="280"/>
      <c r="AD46" s="280"/>
      <c r="AE46" s="282"/>
      <c r="AF46" s="976"/>
      <c r="AG46" s="845" t="s">
        <v>46</v>
      </c>
      <c r="AH46" s="978"/>
      <c r="AI46" s="845" t="s">
        <v>46</v>
      </c>
      <c r="AJ46" s="388"/>
      <c r="AK46"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42" t="e">
        <f ca="1">STRCHECKDATE(V47:AJ47)</f>
        <v>#NAME?</v>
      </c>
      <c r="AN46" s="63" t="str">
        <f t="shared" si="1"/>
        <v/>
      </c>
    </row>
    <row r="47" spans="1:40" ht="14.25" hidden="1" customHeight="1">
      <c r="A47" s="319" t="s">
        <v>360</v>
      </c>
      <c r="B47" s="319" t="s">
        <v>361</v>
      </c>
      <c r="C47" s="319" t="s">
        <v>362</v>
      </c>
      <c r="D47" s="319" t="s">
        <v>621</v>
      </c>
      <c r="E47" s="972"/>
      <c r="F47" s="972"/>
      <c r="G47" s="972"/>
      <c r="H47" s="972"/>
      <c r="I47" s="974"/>
      <c r="J47" s="974"/>
      <c r="K47" s="973"/>
      <c r="P47" s="833"/>
      <c r="Q47" s="833"/>
      <c r="R47" s="277"/>
      <c r="S47" s="247"/>
      <c r="T47" s="266"/>
      <c r="U47" s="266"/>
      <c r="V47" s="281"/>
      <c r="W47" s="281"/>
      <c r="X47" s="284" t="str">
        <f>Y46&amp;"-"&amp;AA46</f>
        <v>-</v>
      </c>
      <c r="Y47" s="977"/>
      <c r="Z47" s="845"/>
      <c r="AA47" s="977"/>
      <c r="AB47" s="845"/>
      <c r="AC47" s="281"/>
      <c r="AD47" s="281"/>
      <c r="AE47" s="284" t="str">
        <f>AF46&amp;"-"&amp;AH46</f>
        <v>-</v>
      </c>
      <c r="AF47" s="977"/>
      <c r="AG47" s="845"/>
      <c r="AH47" s="979"/>
      <c r="AI47" s="845"/>
      <c r="AJ47" s="389"/>
      <c r="AK47" s="1044"/>
      <c r="AN47" s="63" t="str">
        <f t="shared" si="1"/>
        <v/>
      </c>
    </row>
    <row r="48" spans="1:40" ht="21" customHeight="1">
      <c r="A48" s="319" t="s">
        <v>360</v>
      </c>
      <c r="B48" s="319" t="s">
        <v>361</v>
      </c>
      <c r="C48" s="319" t="s">
        <v>362</v>
      </c>
      <c r="D48" s="319" t="s">
        <v>621</v>
      </c>
      <c r="E48" s="972"/>
      <c r="F48" s="972"/>
      <c r="G48" s="972"/>
      <c r="H48" s="972"/>
      <c r="I48" s="974"/>
      <c r="J48" s="973"/>
      <c r="P48" s="833"/>
      <c r="Q48" s="833"/>
      <c r="R48" s="275"/>
      <c r="S48" s="286"/>
      <c r="T48" s="289" t="s">
        <v>610</v>
      </c>
      <c r="U48" s="93"/>
      <c r="V48" s="93"/>
      <c r="W48" s="93"/>
      <c r="X48" s="93"/>
      <c r="Y48" s="93"/>
      <c r="Z48" s="93"/>
      <c r="AA48" s="93"/>
      <c r="AB48" s="93"/>
      <c r="AC48" s="93"/>
      <c r="AD48" s="93"/>
      <c r="AE48" s="93"/>
      <c r="AF48" s="93"/>
      <c r="AG48" s="93"/>
      <c r="AH48" s="93"/>
      <c r="AI48" s="93"/>
      <c r="AJ48" s="93"/>
      <c r="AK48" s="268" t="s">
        <v>611</v>
      </c>
      <c r="AN48" s="63" t="str">
        <f t="shared" si="1"/>
        <v>Добавить значение признака дифференциации</v>
      </c>
    </row>
    <row r="49" spans="1:40" ht="21" customHeight="1">
      <c r="A49" s="319" t="s">
        <v>360</v>
      </c>
      <c r="B49" s="319" t="s">
        <v>361</v>
      </c>
      <c r="C49" s="319" t="s">
        <v>362</v>
      </c>
      <c r="D49" s="319" t="s">
        <v>621</v>
      </c>
      <c r="E49" s="972"/>
      <c r="F49" s="972"/>
      <c r="G49" s="972"/>
      <c r="H49" s="972"/>
      <c r="I49" s="973"/>
      <c r="P49" s="833"/>
      <c r="R49" s="275"/>
      <c r="S49" s="286"/>
      <c r="T49" s="292" t="s">
        <v>536</v>
      </c>
      <c r="U49" s="93"/>
      <c r="V49" s="93"/>
      <c r="W49" s="93"/>
      <c r="X49" s="93"/>
      <c r="Y49" s="93"/>
      <c r="Z49" s="93"/>
      <c r="AA49" s="93"/>
      <c r="AB49" s="290"/>
      <c r="AC49" s="93"/>
      <c r="AD49" s="93"/>
      <c r="AE49" s="93"/>
      <c r="AF49" s="93"/>
      <c r="AG49" s="93"/>
      <c r="AH49" s="93"/>
      <c r="AI49" s="290"/>
      <c r="AJ49" s="93"/>
      <c r="AK49" s="390"/>
      <c r="AN49" s="63" t="str">
        <f t="shared" si="1"/>
        <v>Добавить группу потребителей</v>
      </c>
    </row>
    <row r="50" spans="1:40" ht="21" customHeight="1">
      <c r="A50" s="319" t="s">
        <v>360</v>
      </c>
      <c r="B50" s="319" t="s">
        <v>361</v>
      </c>
      <c r="C50" s="319" t="s">
        <v>362</v>
      </c>
      <c r="D50" s="319" t="s">
        <v>621</v>
      </c>
      <c r="E50" s="972"/>
      <c r="F50" s="972"/>
      <c r="G50" s="972"/>
      <c r="H50" s="971"/>
      <c r="R50" s="263"/>
      <c r="S50" s="286"/>
      <c r="T50" s="391" t="s">
        <v>612</v>
      </c>
      <c r="U50" s="93"/>
      <c r="V50" s="93"/>
      <c r="W50" s="93"/>
      <c r="X50" s="93"/>
      <c r="Y50" s="93"/>
      <c r="Z50" s="93"/>
      <c r="AA50" s="93"/>
      <c r="AB50" s="290"/>
      <c r="AC50" s="93"/>
      <c r="AD50" s="93"/>
      <c r="AE50" s="93"/>
      <c r="AF50" s="93"/>
      <c r="AG50" s="93"/>
      <c r="AH50" s="93"/>
      <c r="AI50" s="290"/>
      <c r="AJ50" s="93"/>
      <c r="AK50" s="291"/>
      <c r="AN50" s="63" t="str">
        <f t="shared" si="1"/>
        <v>Добавить наименование признака дифференциации</v>
      </c>
    </row>
    <row r="51" spans="1:40" ht="14.25" hidden="1" customHeight="1">
      <c r="A51" s="51" t="s">
        <v>360</v>
      </c>
      <c r="B51" s="51" t="s">
        <v>361</v>
      </c>
      <c r="E51" s="972"/>
      <c r="F51" s="971"/>
      <c r="T51" s="297" t="s">
        <v>539</v>
      </c>
      <c r="AN51" s="63" t="str">
        <f t="shared" si="1"/>
        <v>Добавить централизованную систему для дифференциации</v>
      </c>
    </row>
    <row r="52" spans="1:40" ht="14.25" hidden="1" customHeight="1">
      <c r="A52" s="51" t="s">
        <v>360</v>
      </c>
      <c r="E52" s="971"/>
      <c r="T52" s="297" t="s">
        <v>540</v>
      </c>
      <c r="AN52" s="63" t="str">
        <f t="shared" si="1"/>
        <v>Добавить территорию для дифференциации</v>
      </c>
    </row>
    <row r="53" spans="1:40" ht="14.25" hidden="1" customHeight="1">
      <c r="T53" s="297" t="s">
        <v>572</v>
      </c>
      <c r="AN53" s="63" t="str">
        <f t="shared" si="1"/>
        <v>Добавить наименование тарифа</v>
      </c>
    </row>
    <row r="54" spans="1:40" ht="11.25" customHeight="1"/>
    <row r="55" spans="1:40" ht="14.25" customHeight="1">
      <c r="T55" s="833"/>
      <c r="U55" s="833"/>
      <c r="V55" s="833"/>
      <c r="W55" s="833"/>
      <c r="X55" s="833"/>
      <c r="Y55" s="833"/>
      <c r="Z55" s="833"/>
      <c r="AA55" s="833"/>
      <c r="AB55" s="833"/>
      <c r="AC55" s="833"/>
      <c r="AD55" s="833"/>
      <c r="AE55" s="833"/>
      <c r="AF55" s="833"/>
      <c r="AG55" s="833"/>
      <c r="AH55" s="833"/>
      <c r="AI55" s="833"/>
      <c r="AJ55" s="833"/>
      <c r="AK55" s="833"/>
    </row>
    <row r="57" spans="1:40" ht="14.25" customHeight="1">
      <c r="T57" s="833"/>
      <c r="U57" s="833"/>
      <c r="V57" s="833"/>
      <c r="W57" s="833"/>
      <c r="X57" s="833"/>
      <c r="Y57" s="833"/>
      <c r="Z57" s="833"/>
      <c r="AA57" s="833"/>
      <c r="AB57" s="833"/>
      <c r="AC57" s="833"/>
      <c r="AD57" s="833"/>
      <c r="AE57" s="833"/>
      <c r="AF57" s="833"/>
      <c r="AG57" s="833"/>
      <c r="AH57" s="833"/>
      <c r="AI57" s="833"/>
      <c r="AJ57" s="833"/>
      <c r="AK57" s="8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row r="2" spans="5:40" ht="23.25" hidden="1" customHeight="1">
      <c r="E2" s="971">
        <v>1</v>
      </c>
      <c r="R2" s="263"/>
      <c r="S2" s="264" t="e">
        <f>INDEX(PT_DIFFERENTIATION_NUM_NTAR,MATCH(A2,PT_DIFFERENTIATION_NTAR_ID,0))</f>
        <v>#N/A</v>
      </c>
      <c r="T2" s="265" t="s">
        <v>255</v>
      </c>
      <c r="U2" s="266"/>
      <c r="V2" s="966"/>
      <c r="W2" s="967"/>
      <c r="X2" s="967"/>
      <c r="Y2" s="967"/>
      <c r="Z2" s="967"/>
      <c r="AA2" s="967"/>
      <c r="AB2" s="968"/>
      <c r="AC2" s="966" t="e">
        <f>INDEX(PT_DIFFERENTIATION_NTAR,MATCH(A2,PT_DIFFERENTIATION_NTAR_ID,0))</f>
        <v>#N/A</v>
      </c>
      <c r="AD2" s="967"/>
      <c r="AE2" s="967"/>
      <c r="AF2" s="967"/>
      <c r="AG2" s="967"/>
      <c r="AH2" s="967"/>
      <c r="AI2" s="967"/>
      <c r="AJ2" s="968"/>
      <c r="AK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63" t="str">
        <f t="shared" ref="AN2:AN13" si="0">IF(T2="","",T2)</f>
        <v>Наименование тарифа</v>
      </c>
    </row>
    <row r="3" spans="5:40" ht="23.25" hidden="1" customHeight="1">
      <c r="E3" s="972"/>
      <c r="F3" s="971">
        <v>1</v>
      </c>
      <c r="Q3" s="269"/>
      <c r="R3" s="270"/>
      <c r="S3" s="264" t="e">
        <f>INDEX(PT_DIFFERENTIATION_NUM_TER,MATCH(B3,PT_DIFFERENTIATION_TER_ID,0))</f>
        <v>#N/A</v>
      </c>
      <c r="T3" s="271" t="s">
        <v>521</v>
      </c>
      <c r="U3" s="266"/>
      <c r="V3" s="966"/>
      <c r="W3" s="967"/>
      <c r="X3" s="967"/>
      <c r="Y3" s="967"/>
      <c r="Z3" s="967"/>
      <c r="AA3" s="967"/>
      <c r="AB3" s="968"/>
      <c r="AC3" s="966" t="e">
        <f>INDEX(PT_DIFFERENTIATION_TER,MATCH(B3,PT_DIFFERENTIATION_TER_ID,0))</f>
        <v>#N/A</v>
      </c>
      <c r="AD3" s="967"/>
      <c r="AE3" s="967"/>
      <c r="AF3" s="967"/>
      <c r="AG3" s="967"/>
      <c r="AH3" s="967"/>
      <c r="AI3" s="967"/>
      <c r="AJ3" s="968"/>
      <c r="AK3" s="268" t="s">
        <v>522</v>
      </c>
      <c r="AN3" s="63" t="str">
        <f t="shared" si="0"/>
        <v>Территория действия тарифа</v>
      </c>
    </row>
    <row r="4" spans="5:40" ht="23.25" hidden="1" customHeight="1">
      <c r="E4" s="972"/>
      <c r="F4" s="972"/>
      <c r="G4" s="971">
        <v>1</v>
      </c>
      <c r="Q4" s="269"/>
      <c r="R4" s="270"/>
      <c r="S4" s="264" t="e">
        <f>INDEX(PT_DIFFERENTIATION_NUM_CS,MATCH(C4,PT_DIFFERENTIATION_CS_ID,0))</f>
        <v>#N/A</v>
      </c>
      <c r="T4" s="272" t="s">
        <v>605</v>
      </c>
      <c r="U4" s="266"/>
      <c r="V4" s="966"/>
      <c r="W4" s="967"/>
      <c r="X4" s="967"/>
      <c r="Y4" s="967"/>
      <c r="Z4" s="967"/>
      <c r="AA4" s="967"/>
      <c r="AB4" s="968"/>
      <c r="AC4" s="966" t="e">
        <f>INDEX(PT_DIFFERENTIATION_CS,MATCH(C4,PT_DIFFERENTIATION_CS_ID,0))</f>
        <v>#N/A</v>
      </c>
      <c r="AD4" s="967"/>
      <c r="AE4" s="967"/>
      <c r="AF4" s="967"/>
      <c r="AG4" s="967"/>
      <c r="AH4" s="967"/>
      <c r="AI4" s="967"/>
      <c r="AJ4" s="968"/>
      <c r="AK4" s="268" t="s">
        <v>606</v>
      </c>
      <c r="AN4" s="63" t="str">
        <f t="shared" si="0"/>
        <v>Наименование централизованной системы холодного водоснабжения</v>
      </c>
    </row>
    <row r="5" spans="5:40" ht="23.25" hidden="1" customHeight="1">
      <c r="E5" s="972"/>
      <c r="F5" s="972"/>
      <c r="G5" s="972"/>
      <c r="H5" s="972"/>
      <c r="I5" s="973" t="e">
        <f>S4&amp;".1"</f>
        <v>#N/A</v>
      </c>
      <c r="P5" s="975">
        <v>1</v>
      </c>
      <c r="R5" s="275"/>
      <c r="S5" s="264" t="e">
        <f>$I5</f>
        <v>#N/A</v>
      </c>
      <c r="T5" s="276" t="s">
        <v>607</v>
      </c>
      <c r="U5" s="266"/>
      <c r="V5" s="1038"/>
      <c r="W5" s="1039"/>
      <c r="X5" s="1039"/>
      <c r="Y5" s="1039"/>
      <c r="Z5" s="1039"/>
      <c r="AA5" s="1039"/>
      <c r="AB5" s="1040"/>
      <c r="AC5" s="1041"/>
      <c r="AD5" s="1042"/>
      <c r="AE5" s="1042"/>
      <c r="AF5" s="1042"/>
      <c r="AG5" s="1042"/>
      <c r="AH5" s="1042"/>
      <c r="AI5" s="1042"/>
      <c r="AJ5" s="1043"/>
      <c r="AK5" s="268" t="s">
        <v>608</v>
      </c>
      <c r="AN5" s="63" t="str">
        <f t="shared" si="0"/>
        <v>Наименование признака дифференциации</v>
      </c>
    </row>
    <row r="6" spans="5:40" ht="23.25" hidden="1" customHeight="1">
      <c r="E6" s="972"/>
      <c r="F6" s="972"/>
      <c r="G6" s="972"/>
      <c r="H6" s="972"/>
      <c r="I6" s="974"/>
      <c r="J6" s="973" t="e">
        <f>I5&amp;".1"</f>
        <v>#N/A</v>
      </c>
      <c r="L6" s="274" t="s">
        <v>530</v>
      </c>
      <c r="P6" s="833"/>
      <c r="Q6" s="975">
        <v>1</v>
      </c>
      <c r="R6" s="277"/>
      <c r="S6" s="264" t="e">
        <f>$J6</f>
        <v>#N/A</v>
      </c>
      <c r="T6" s="278" t="s">
        <v>531</v>
      </c>
      <c r="U6" s="266"/>
      <c r="V6" s="960"/>
      <c r="W6" s="961"/>
      <c r="X6" s="961"/>
      <c r="Y6" s="961"/>
      <c r="Z6" s="961"/>
      <c r="AA6" s="961"/>
      <c r="AB6" s="962"/>
      <c r="AC6" s="960"/>
      <c r="AD6" s="961"/>
      <c r="AE6" s="961"/>
      <c r="AF6" s="961"/>
      <c r="AG6" s="961"/>
      <c r="AH6" s="961"/>
      <c r="AI6" s="961"/>
      <c r="AJ6" s="962"/>
      <c r="AK6" s="349" t="s">
        <v>609</v>
      </c>
      <c r="AN6" s="63" t="str">
        <f t="shared" si="0"/>
        <v>Группа потребителей</v>
      </c>
    </row>
    <row r="7" spans="5:40" ht="23.25" hidden="1" customHeight="1">
      <c r="E7" s="972"/>
      <c r="F7" s="972"/>
      <c r="G7" s="972"/>
      <c r="H7" s="972"/>
      <c r="I7" s="974"/>
      <c r="J7" s="974"/>
      <c r="K7" s="973" t="e">
        <f>J6&amp;".1"</f>
        <v>#N/A</v>
      </c>
      <c r="P7" s="833"/>
      <c r="Q7" s="833"/>
      <c r="R7" s="277">
        <v>1</v>
      </c>
      <c r="S7" s="264" t="e">
        <f>$K7</f>
        <v>#N/A</v>
      </c>
      <c r="T7" s="387"/>
      <c r="U7" s="266"/>
      <c r="V7" s="280"/>
      <c r="W7" s="280"/>
      <c r="X7" s="282"/>
      <c r="Y7" s="976"/>
      <c r="Z7" s="845" t="s">
        <v>46</v>
      </c>
      <c r="AA7" s="976"/>
      <c r="AB7" s="845" t="s">
        <v>46</v>
      </c>
      <c r="AC7" s="280"/>
      <c r="AD7" s="280"/>
      <c r="AE7" s="282"/>
      <c r="AF7" s="976"/>
      <c r="AG7" s="845" t="s">
        <v>46</v>
      </c>
      <c r="AH7" s="978"/>
      <c r="AI7" s="845" t="s">
        <v>46</v>
      </c>
      <c r="AJ7" s="388"/>
      <c r="AK7"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42" t="e">
        <f ca="1">STRCHECKDATE(V8:AJ8)</f>
        <v>#NAME?</v>
      </c>
      <c r="AN7" s="63" t="str">
        <f t="shared" si="0"/>
        <v/>
      </c>
    </row>
    <row r="8" spans="5:40" ht="14.25" hidden="1" customHeight="1">
      <c r="E8" s="972"/>
      <c r="F8" s="972"/>
      <c r="G8" s="972"/>
      <c r="H8" s="972"/>
      <c r="I8" s="974"/>
      <c r="J8" s="974"/>
      <c r="K8" s="973"/>
      <c r="P8" s="833"/>
      <c r="Q8" s="833"/>
      <c r="R8" s="277"/>
      <c r="S8" s="247"/>
      <c r="T8" s="266"/>
      <c r="U8" s="266"/>
      <c r="V8" s="281"/>
      <c r="W8" s="281"/>
      <c r="X8" s="284" t="str">
        <f>Y7&amp;"-"&amp;AA7</f>
        <v>-</v>
      </c>
      <c r="Y8" s="977"/>
      <c r="Z8" s="845"/>
      <c r="AA8" s="977"/>
      <c r="AB8" s="845"/>
      <c r="AC8" s="281"/>
      <c r="AD8" s="281"/>
      <c r="AE8" s="284" t="str">
        <f>AF7&amp;"-"&amp;AH7</f>
        <v>-</v>
      </c>
      <c r="AF8" s="977"/>
      <c r="AG8" s="845"/>
      <c r="AH8" s="979"/>
      <c r="AI8" s="845"/>
      <c r="AJ8" s="389"/>
      <c r="AK8" s="1044"/>
      <c r="AN8" s="63" t="str">
        <f t="shared" si="0"/>
        <v/>
      </c>
    </row>
    <row r="9" spans="5:40" ht="21" hidden="1" customHeight="1">
      <c r="E9" s="972"/>
      <c r="F9" s="972"/>
      <c r="G9" s="972"/>
      <c r="H9" s="972"/>
      <c r="I9" s="974"/>
      <c r="J9" s="973"/>
      <c r="P9" s="833"/>
      <c r="Q9" s="833"/>
      <c r="R9" s="275"/>
      <c r="S9" s="286"/>
      <c r="T9" s="289" t="s">
        <v>610</v>
      </c>
      <c r="U9" s="93"/>
      <c r="V9" s="93"/>
      <c r="W9" s="93"/>
      <c r="X9" s="93"/>
      <c r="Y9" s="93"/>
      <c r="Z9" s="93"/>
      <c r="AA9" s="93"/>
      <c r="AB9" s="93"/>
      <c r="AC9" s="93"/>
      <c r="AD9" s="93"/>
      <c r="AE9" s="93"/>
      <c r="AF9" s="93"/>
      <c r="AG9" s="93"/>
      <c r="AH9" s="93"/>
      <c r="AI9" s="93"/>
      <c r="AJ9" s="93"/>
      <c r="AK9" s="268" t="s">
        <v>611</v>
      </c>
      <c r="AN9" s="63" t="str">
        <f t="shared" si="0"/>
        <v>Добавить значение признака дифференциации</v>
      </c>
    </row>
    <row r="10" spans="5:40" ht="21" hidden="1" customHeight="1">
      <c r="E10" s="972"/>
      <c r="F10" s="972"/>
      <c r="G10" s="972"/>
      <c r="H10" s="972"/>
      <c r="I10" s="973"/>
      <c r="P10" s="833"/>
      <c r="R10" s="275"/>
      <c r="S10" s="286"/>
      <c r="T10" s="292" t="s">
        <v>536</v>
      </c>
      <c r="U10" s="93"/>
      <c r="V10" s="93"/>
      <c r="W10" s="93"/>
      <c r="X10" s="93"/>
      <c r="Y10" s="93"/>
      <c r="Z10" s="93"/>
      <c r="AA10" s="93"/>
      <c r="AB10" s="290"/>
      <c r="AC10" s="93"/>
      <c r="AD10" s="93"/>
      <c r="AE10" s="93"/>
      <c r="AF10" s="93"/>
      <c r="AG10" s="93"/>
      <c r="AH10" s="93"/>
      <c r="AI10" s="290"/>
      <c r="AJ10" s="93"/>
      <c r="AK10" s="390"/>
      <c r="AN10" s="63" t="str">
        <f t="shared" si="0"/>
        <v>Добавить группу потребителей</v>
      </c>
    </row>
    <row r="11" spans="5:40" ht="21" hidden="1" customHeight="1">
      <c r="E11" s="972"/>
      <c r="F11" s="972"/>
      <c r="G11" s="972"/>
      <c r="H11" s="971"/>
      <c r="R11" s="263"/>
      <c r="S11" s="286"/>
      <c r="T11" s="391" t="s">
        <v>612</v>
      </c>
      <c r="U11" s="93"/>
      <c r="V11" s="93"/>
      <c r="W11" s="93"/>
      <c r="X11" s="93"/>
      <c r="Y11" s="93"/>
      <c r="Z11" s="93"/>
      <c r="AA11" s="93"/>
      <c r="AB11" s="290"/>
      <c r="AC11" s="93"/>
      <c r="AD11" s="93"/>
      <c r="AE11" s="93"/>
      <c r="AF11" s="93"/>
      <c r="AG11" s="93"/>
      <c r="AH11" s="93"/>
      <c r="AI11" s="290"/>
      <c r="AJ11" s="93"/>
      <c r="AK11" s="291"/>
      <c r="AN11" s="63" t="str">
        <f t="shared" si="0"/>
        <v>Добавить наименование признака дифференциации</v>
      </c>
    </row>
    <row r="12" spans="5:40" ht="14.25" hidden="1" customHeight="1">
      <c r="E12" s="972"/>
      <c r="F12" s="971"/>
      <c r="T12" s="297" t="s">
        <v>539</v>
      </c>
      <c r="AN12" s="63" t="str">
        <f t="shared" si="0"/>
        <v>Добавить централизованную систему для дифференциации</v>
      </c>
    </row>
    <row r="13" spans="5:40" ht="14.25" hidden="1" customHeight="1">
      <c r="E13" s="971"/>
      <c r="T13" s="297" t="s">
        <v>540</v>
      </c>
      <c r="AN13" s="63" t="str">
        <f t="shared" si="0"/>
        <v>Добавить территорию для дифференциации</v>
      </c>
    </row>
    <row r="14" spans="5:40" ht="14.25" hidden="1" customHeight="1"/>
    <row r="15" spans="5:40" ht="14.25" hidden="1" customHeight="1">
      <c r="AC15" s="298"/>
      <c r="AD15" s="298"/>
      <c r="AE15" s="299"/>
      <c r="AF15" s="970"/>
      <c r="AG15" s="969" t="s">
        <v>46</v>
      </c>
      <c r="AH15" s="970"/>
      <c r="AI15" s="969" t="s">
        <v>46</v>
      </c>
    </row>
    <row r="16" spans="5:40" ht="14.25" hidden="1" customHeight="1">
      <c r="AC16" s="298"/>
      <c r="AD16" s="298"/>
      <c r="AE16" s="284" t="str">
        <f>AF15&amp;"-"&amp;AH15</f>
        <v>-</v>
      </c>
      <c r="AF16" s="969"/>
      <c r="AG16" s="969"/>
      <c r="AH16" s="969"/>
      <c r="AI16" s="969"/>
    </row>
    <row r="17" spans="15:35" ht="14.25" hidden="1" customHeight="1"/>
    <row r="18" spans="15:35" ht="22.5" hidden="1" customHeight="1">
      <c r="O18" s="300" t="s">
        <v>541</v>
      </c>
      <c r="Y18" s="300"/>
      <c r="AA18" s="300"/>
      <c r="AF18" s="300"/>
      <c r="AH18" s="300"/>
    </row>
    <row r="19" spans="15:35" ht="14.25" hidden="1" customHeight="1"/>
    <row r="20" spans="15:35" ht="12" hidden="1" customHeight="1">
      <c r="O20" s="274" t="s">
        <v>542</v>
      </c>
      <c r="T20" s="21" t="s">
        <v>543</v>
      </c>
      <c r="Z20" s="102" t="s">
        <v>544</v>
      </c>
      <c r="AB20" s="102" t="s">
        <v>545</v>
      </c>
      <c r="AC20" s="21" t="s">
        <v>543</v>
      </c>
      <c r="AG20" s="102" t="s">
        <v>546</v>
      </c>
      <c r="AI20" s="102" t="s">
        <v>545</v>
      </c>
    </row>
    <row r="21" spans="15:35" ht="14.25" hidden="1" customHeight="1"/>
    <row r="22" spans="15:35" ht="14.25" hidden="1" customHeight="1"/>
    <row r="23" spans="15:35" ht="14.25" customHeight="1">
      <c r="Q23" s="301"/>
      <c r="R23" s="301"/>
      <c r="S23" s="302"/>
      <c r="T23" s="22"/>
      <c r="U23" s="22"/>
    </row>
    <row r="24" spans="15:35" ht="14.25" customHeight="1">
      <c r="Q24" s="301"/>
      <c r="R24" s="301"/>
      <c r="S24" s="9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953"/>
      <c r="U24" s="953"/>
      <c r="V24" s="953"/>
      <c r="W24" s="953"/>
      <c r="X24" s="953"/>
      <c r="Y24" s="953"/>
      <c r="Z24" s="953"/>
      <c r="AA24" s="953"/>
      <c r="AB24" s="953"/>
      <c r="AC24" s="953"/>
      <c r="AD24" s="953"/>
      <c r="AE24" s="953"/>
      <c r="AF24" s="953"/>
      <c r="AG24" s="953"/>
      <c r="AH24" s="953"/>
    </row>
    <row r="25" spans="15:35" ht="14.25" customHeight="1">
      <c r="Q25" s="301"/>
      <c r="R25" s="301"/>
      <c r="S25" s="927" t="str">
        <f>IF(org=0,"Не определено",org)</f>
        <v>ООО "Смоленскрегионтеплоэнерго"</v>
      </c>
      <c r="T25" s="927"/>
      <c r="U25" s="927"/>
      <c r="V25" s="927"/>
      <c r="W25" s="927"/>
      <c r="X25" s="927"/>
      <c r="Y25" s="927"/>
      <c r="Z25" s="927"/>
      <c r="AA25" s="927"/>
      <c r="AB25" s="927"/>
      <c r="AC25" s="927"/>
      <c r="AD25" s="927"/>
      <c r="AE25" s="927"/>
      <c r="AF25" s="927"/>
      <c r="AG25" s="927"/>
      <c r="AH25" s="927"/>
    </row>
    <row r="26" spans="15:35" ht="14.25" hidden="1" customHeight="1">
      <c r="Q26" s="301"/>
      <c r="R26" s="301"/>
      <c r="S26" s="302"/>
      <c r="T26" s="22"/>
      <c r="U26" s="22"/>
      <c r="V26" s="303"/>
      <c r="W26" s="303"/>
      <c r="X26" s="303"/>
      <c r="Y26" s="303"/>
      <c r="Z26" s="303"/>
      <c r="AA26" s="303"/>
      <c r="AB26" s="303"/>
      <c r="AC26" s="303"/>
      <c r="AD26" s="303"/>
      <c r="AE26" s="303"/>
      <c r="AF26" s="303"/>
      <c r="AG26" s="303"/>
      <c r="AH26" s="303"/>
      <c r="AI26" s="303"/>
    </row>
    <row r="27" spans="15:35" ht="25.5" hidden="1" customHeight="1">
      <c r="S27" s="963" t="s">
        <v>24</v>
      </c>
      <c r="T27" s="963"/>
      <c r="U27" s="305"/>
      <c r="V27" s="965" t="str">
        <f>IF(TITLE_NAME_OR_PR_CHANGE="",IF(TITLE_NAME_OR_PR="","",TITLE_NAME_OR_PR),TITLE_NAME_OR_PR_CHANGE)</f>
        <v/>
      </c>
      <c r="W27" s="965"/>
      <c r="X27" s="965"/>
      <c r="Y27" s="965"/>
      <c r="Z27" s="965"/>
      <c r="AA27" s="965"/>
      <c r="AC27" s="965" t="str">
        <f>IF(TITLE_NAME_OR_PR_CHANGE="",IF(TITLE_NAME_OR_PR="","",TITLE_NAME_OR_PR),TITLE_NAME_OR_PR_CHANGE)</f>
        <v/>
      </c>
      <c r="AD27" s="965"/>
      <c r="AE27" s="965"/>
      <c r="AF27" s="965"/>
      <c r="AG27" s="965"/>
      <c r="AH27" s="965"/>
    </row>
    <row r="28" spans="15:35" ht="18.75" hidden="1" customHeight="1">
      <c r="S28" s="963" t="s">
        <v>547</v>
      </c>
      <c r="T28" s="963"/>
      <c r="U28" s="305"/>
      <c r="V28" s="964" t="str">
        <f>IF(TITLE_DATE_PR_CHANGE="",IF(TITLE_DATE_PR="","",TITLE_DATE_PR),TITLE_DATE_PR_CHANGE)</f>
        <v/>
      </c>
      <c r="W28" s="964"/>
      <c r="X28" s="964"/>
      <c r="Y28" s="964"/>
      <c r="Z28" s="964"/>
      <c r="AA28" s="964"/>
      <c r="AC28" s="964" t="str">
        <f>IF(TITLE_DATE_PR_CHANGE="",IF(TITLE_DATE_PR="","",TITLE_DATE_PR),TITLE_DATE_PR_CHANGE)</f>
        <v/>
      </c>
      <c r="AD28" s="964"/>
      <c r="AE28" s="964"/>
      <c r="AF28" s="964"/>
      <c r="AG28" s="964"/>
      <c r="AH28" s="964"/>
    </row>
    <row r="29" spans="15:35" ht="18.75" hidden="1" customHeight="1">
      <c r="S29" s="963" t="s">
        <v>548</v>
      </c>
      <c r="T29" s="963"/>
      <c r="U29" s="305"/>
      <c r="V29" s="965" t="str">
        <f>IF(TITLE_NUMBER_PR_CHANGE="",IF(TITLE_NUMBER_PR="","",TITLE_NUMBER_PR),TITLE_NUMBER_PR_CHANGE)</f>
        <v/>
      </c>
      <c r="W29" s="965"/>
      <c r="X29" s="965"/>
      <c r="Y29" s="965"/>
      <c r="Z29" s="965"/>
      <c r="AA29" s="965"/>
      <c r="AC29" s="965" t="str">
        <f>IF(TITLE_NUMBER_PR_CHANGE="",IF(TITLE_NUMBER_PR="","",TITLE_NUMBER_PR),TITLE_NUMBER_PR_CHANGE)</f>
        <v/>
      </c>
      <c r="AD29" s="965"/>
      <c r="AE29" s="965"/>
      <c r="AF29" s="965"/>
      <c r="AG29" s="965"/>
      <c r="AH29" s="965"/>
    </row>
    <row r="30" spans="15:35" ht="18.75" hidden="1" customHeight="1">
      <c r="S30" s="963" t="s">
        <v>25</v>
      </c>
      <c r="T30" s="963"/>
      <c r="U30" s="305"/>
      <c r="V30" s="965" t="str">
        <f>IF(TITLE_IST_PUB_CHANGE="",IF(TITLE_IST_PUB="","",TITLE_IST_PUB),TITLE_IST_PUB_CHANGE)</f>
        <v/>
      </c>
      <c r="W30" s="965"/>
      <c r="X30" s="965"/>
      <c r="Y30" s="965"/>
      <c r="Z30" s="965"/>
      <c r="AA30" s="965"/>
      <c r="AC30" s="965" t="str">
        <f>IF(TITLE_IST_PUB_CHANGE="",IF(TITLE_IST_PUB="","",TITLE_IST_PUB),TITLE_IST_PUB_CHANGE)</f>
        <v/>
      </c>
      <c r="AD30" s="965"/>
      <c r="AE30" s="965"/>
      <c r="AF30" s="965"/>
      <c r="AG30" s="965"/>
      <c r="AH30" s="965"/>
    </row>
    <row r="31" spans="15:35" ht="14.25" hidden="1" customHeight="1">
      <c r="Q31" s="301"/>
      <c r="R31" s="301"/>
      <c r="S31" s="302"/>
      <c r="T31" s="22"/>
      <c r="U31" s="22"/>
      <c r="V31" s="303"/>
      <c r="W31" s="303"/>
      <c r="X31" s="303"/>
      <c r="Y31" s="303"/>
      <c r="Z31" s="303"/>
      <c r="AA31" s="303"/>
      <c r="AB31" s="303"/>
      <c r="AC31" s="303"/>
      <c r="AD31" s="303"/>
      <c r="AE31" s="303"/>
      <c r="AF31" s="303"/>
      <c r="AG31" s="303"/>
      <c r="AH31" s="303"/>
      <c r="AI31" s="303"/>
    </row>
    <row r="32" spans="15:35" ht="18.75" hidden="1" customHeight="1">
      <c r="S32" s="963" t="s">
        <v>549</v>
      </c>
      <c r="T32" s="963"/>
      <c r="U32" s="305"/>
      <c r="V32" s="964" t="str">
        <f>IF(TITLE_DATE_PR_CHANGE="",IF(TITLE_DATE_PR="","",TITLE_DATE_PR),TITLE_DATE_PR_CHANGE)</f>
        <v/>
      </c>
      <c r="W32" s="964"/>
      <c r="X32" s="964"/>
      <c r="Y32" s="964"/>
      <c r="Z32" s="964"/>
      <c r="AA32" s="964"/>
      <c r="AC32" s="964" t="str">
        <f>IF(TITLE_DATE_PR_CHANGE="",IF(TITLE_DATE_PR="","",TITLE_DATE_PR),TITLE_DATE_PR_CHANGE)</f>
        <v/>
      </c>
      <c r="AD32" s="964"/>
      <c r="AE32" s="964"/>
      <c r="AF32" s="964"/>
      <c r="AG32" s="964"/>
      <c r="AH32" s="964"/>
    </row>
    <row r="33" spans="1:40" ht="18.75" hidden="1" customHeight="1">
      <c r="S33" s="963" t="s">
        <v>550</v>
      </c>
      <c r="T33" s="963"/>
      <c r="U33" s="305"/>
      <c r="V33" s="965" t="str">
        <f>IF(TITLE_NUMBER_PR_CHANGE="",IF(TITLE_NUMBER_PR="","",TITLE_NUMBER_PR),TITLE_NUMBER_PR_CHANGE)</f>
        <v/>
      </c>
      <c r="W33" s="965"/>
      <c r="X33" s="965"/>
      <c r="Y33" s="965"/>
      <c r="Z33" s="965"/>
      <c r="AA33" s="965"/>
      <c r="AC33" s="965" t="str">
        <f>IF(TITLE_NUMBER_PR_CHANGE="",IF(TITLE_NUMBER_PR="","",TITLE_NUMBER_PR),TITLE_NUMBER_PR_CHANGE)</f>
        <v/>
      </c>
      <c r="AD33" s="965"/>
      <c r="AE33" s="965"/>
      <c r="AF33" s="965"/>
      <c r="AG33" s="965"/>
      <c r="AH33" s="965"/>
    </row>
    <row r="34" spans="1:40" ht="0.75" customHeight="1">
      <c r="AB34" s="242" t="s">
        <v>551</v>
      </c>
      <c r="AI34" s="242" t="s">
        <v>551</v>
      </c>
    </row>
    <row r="35" spans="1:40" ht="14.25" customHeight="1">
      <c r="Q35" s="301"/>
      <c r="R35" s="301"/>
      <c r="S35" s="302"/>
      <c r="T35" s="22"/>
      <c r="U35" s="307"/>
      <c r="V35" s="983"/>
      <c r="W35" s="983"/>
      <c r="X35" s="983"/>
      <c r="Y35" s="983"/>
      <c r="Z35" s="983"/>
      <c r="AA35" s="983"/>
      <c r="AB35" s="983"/>
      <c r="AC35" s="983"/>
      <c r="AD35" s="983"/>
      <c r="AE35" s="983"/>
      <c r="AF35" s="983"/>
      <c r="AG35" s="983"/>
      <c r="AH35" s="983"/>
      <c r="AI35" s="983"/>
    </row>
    <row r="36" spans="1:40" ht="14.25" customHeight="1">
      <c r="Q36" s="301"/>
      <c r="R36" s="301"/>
      <c r="S36" s="858" t="s">
        <v>424</v>
      </c>
      <c r="T36" s="858"/>
      <c r="U36" s="858"/>
      <c r="V36" s="858"/>
      <c r="W36" s="858"/>
      <c r="X36" s="858"/>
      <c r="Y36" s="858"/>
      <c r="Z36" s="858"/>
      <c r="AA36" s="858"/>
      <c r="AB36" s="858"/>
      <c r="AC36" s="858"/>
      <c r="AD36" s="858"/>
      <c r="AE36" s="858"/>
      <c r="AF36" s="858"/>
      <c r="AG36" s="858"/>
      <c r="AH36" s="858"/>
      <c r="AI36" s="858"/>
      <c r="AJ36" s="858"/>
      <c r="AK36" s="858" t="s">
        <v>425</v>
      </c>
    </row>
    <row r="37" spans="1:40" ht="14.25" customHeight="1">
      <c r="Q37" s="301"/>
      <c r="R37" s="301"/>
      <c r="S37" s="984" t="s">
        <v>71</v>
      </c>
      <c r="T37" s="934" t="s">
        <v>552</v>
      </c>
      <c r="U37" s="309"/>
      <c r="V37" s="985" t="s">
        <v>553</v>
      </c>
      <c r="W37" s="986"/>
      <c r="X37" s="986"/>
      <c r="Y37" s="986"/>
      <c r="Z37" s="986"/>
      <c r="AA37" s="987"/>
      <c r="AB37" s="988" t="s">
        <v>554</v>
      </c>
      <c r="AC37" s="985" t="s">
        <v>553</v>
      </c>
      <c r="AD37" s="986"/>
      <c r="AE37" s="986"/>
      <c r="AF37" s="986"/>
      <c r="AG37" s="986"/>
      <c r="AH37" s="987"/>
      <c r="AI37" s="988" t="s">
        <v>555</v>
      </c>
      <c r="AJ37" s="991" t="s">
        <v>556</v>
      </c>
      <c r="AK37" s="858"/>
    </row>
    <row r="38" spans="1:40" ht="33.75" customHeight="1">
      <c r="Q38" s="301"/>
      <c r="R38" s="301"/>
      <c r="S38" s="984"/>
      <c r="T38" s="934"/>
      <c r="U38" s="310"/>
      <c r="V38" s="137" t="s">
        <v>613</v>
      </c>
      <c r="W38" s="835" t="s">
        <v>559</v>
      </c>
      <c r="X38" s="834"/>
      <c r="Y38" s="835" t="s">
        <v>560</v>
      </c>
      <c r="Z38" s="841"/>
      <c r="AA38" s="834"/>
      <c r="AB38" s="989"/>
      <c r="AC38" s="137" t="s">
        <v>613</v>
      </c>
      <c r="AD38" s="835" t="s">
        <v>559</v>
      </c>
      <c r="AE38" s="834"/>
      <c r="AF38" s="835" t="s">
        <v>560</v>
      </c>
      <c r="AG38" s="841"/>
      <c r="AH38" s="834"/>
      <c r="AI38" s="989"/>
      <c r="AJ38" s="992"/>
      <c r="AK38" s="858"/>
    </row>
    <row r="39" spans="1:40" ht="33.75" customHeight="1">
      <c r="B39" s="102" t="s">
        <v>267</v>
      </c>
      <c r="C39" s="102" t="s">
        <v>268</v>
      </c>
      <c r="D39" s="102" t="s">
        <v>269</v>
      </c>
      <c r="E39" s="274" t="s">
        <v>561</v>
      </c>
      <c r="F39" s="274" t="s">
        <v>562</v>
      </c>
      <c r="G39" s="274" t="s">
        <v>563</v>
      </c>
      <c r="I39" s="274" t="s">
        <v>614</v>
      </c>
      <c r="J39" s="274" t="s">
        <v>566</v>
      </c>
      <c r="K39" s="274" t="s">
        <v>615</v>
      </c>
      <c r="L39" s="274" t="s">
        <v>542</v>
      </c>
      <c r="Q39" s="301"/>
      <c r="R39" s="301"/>
      <c r="S39" s="984"/>
      <c r="T39" s="934"/>
      <c r="U39" s="311"/>
      <c r="V39" s="137" t="s">
        <v>616</v>
      </c>
      <c r="W39" s="114" t="s">
        <v>617</v>
      </c>
      <c r="X39" s="114" t="s">
        <v>618</v>
      </c>
      <c r="Y39" s="114" t="s">
        <v>570</v>
      </c>
      <c r="Z39" s="939" t="s">
        <v>571</v>
      </c>
      <c r="AA39" s="952"/>
      <c r="AB39" s="990"/>
      <c r="AC39" s="137" t="s">
        <v>616</v>
      </c>
      <c r="AD39" s="114" t="s">
        <v>617</v>
      </c>
      <c r="AE39" s="114" t="s">
        <v>618</v>
      </c>
      <c r="AF39" s="114" t="s">
        <v>570</v>
      </c>
      <c r="AG39" s="939" t="s">
        <v>571</v>
      </c>
      <c r="AH39" s="952"/>
      <c r="AI39" s="990"/>
      <c r="AJ39" s="993"/>
      <c r="AK39" s="858"/>
    </row>
    <row r="40" spans="1:40" ht="14.25" hidden="1" customHeight="1">
      <c r="Q40" s="313"/>
      <c r="R40" s="314">
        <v>1</v>
      </c>
      <c r="S40" s="315" t="s">
        <v>204</v>
      </c>
      <c r="T40" s="316" t="s">
        <v>87</v>
      </c>
      <c r="U40" s="317" t="str">
        <f ca="1">OFFSET(U40,0,-1)</f>
        <v>2</v>
      </c>
      <c r="V40" s="318">
        <f ca="1">OFFSET(V40,0,-1)+1</f>
        <v>3</v>
      </c>
      <c r="W40" s="318">
        <f ca="1">OFFSET(W40,0,-1)+1</f>
        <v>4</v>
      </c>
      <c r="X40" s="318">
        <f ca="1">OFFSET(X40,0,-1)+1</f>
        <v>5</v>
      </c>
      <c r="Y40" s="318">
        <f ca="1">OFFSET(Y40,0,-1)+1</f>
        <v>6</v>
      </c>
      <c r="Z40" s="982">
        <f ca="1">OFFSET(Z40,0,-1)+1</f>
        <v>7</v>
      </c>
      <c r="AA40" s="982"/>
      <c r="AB40" s="318">
        <f ca="1">OFFSET(AB40,0,-2)+1</f>
        <v>8</v>
      </c>
      <c r="AC40" s="318">
        <f ca="1">OFFSET(AC40,0,-1)+1</f>
        <v>9</v>
      </c>
      <c r="AD40" s="318">
        <f ca="1">OFFSET(AD40,0,-1)+1</f>
        <v>10</v>
      </c>
      <c r="AE40" s="318">
        <f ca="1">OFFSET(AE40,0,-1)+1</f>
        <v>11</v>
      </c>
      <c r="AF40" s="318">
        <f ca="1">OFFSET(AF40,0,-1)+1</f>
        <v>12</v>
      </c>
      <c r="AG40" s="982">
        <f ca="1">OFFSET(AG40,0,-1)+1</f>
        <v>13</v>
      </c>
      <c r="AH40" s="982"/>
      <c r="AI40" s="318">
        <f ca="1">OFFSET(AI40,0,-2)+1</f>
        <v>14</v>
      </c>
      <c r="AJ40" s="317">
        <f ca="1">OFFSET(AJ40,0,-1)</f>
        <v>14</v>
      </c>
      <c r="AK40" s="318">
        <f ca="1">OFFSET(AK40,0,-1)+1</f>
        <v>15</v>
      </c>
    </row>
    <row r="41" spans="1:40" ht="23.25" customHeight="1">
      <c r="A41" s="319" t="s">
        <v>365</v>
      </c>
      <c r="E41" s="971">
        <v>1</v>
      </c>
      <c r="R41" s="263"/>
      <c r="S41" s="264">
        <f>INDEX(PT_DIFFERENTIATION_NUM_NTAR,MATCH(A41,PT_DIFFERENTIATION_NTAR_ID,0))</f>
        <v>0</v>
      </c>
      <c r="T41" s="265" t="s">
        <v>255</v>
      </c>
      <c r="U41" s="266"/>
      <c r="V41" s="966"/>
      <c r="W41" s="967"/>
      <c r="X41" s="967"/>
      <c r="Y41" s="967"/>
      <c r="Z41" s="967"/>
      <c r="AA41" s="967"/>
      <c r="AB41" s="968"/>
      <c r="AC41" s="966" t="str">
        <f>INDEX(PT_DIFFERENTIATION_NTAR,MATCH(A41,PT_DIFFERENTIATION_NTAR_ID,0))</f>
        <v/>
      </c>
      <c r="AD41" s="967"/>
      <c r="AE41" s="967"/>
      <c r="AF41" s="967"/>
      <c r="AG41" s="967"/>
      <c r="AH41" s="967"/>
      <c r="AI41" s="967"/>
      <c r="AJ41" s="968"/>
      <c r="AK41"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63" t="str">
        <f t="shared" ref="AN41:AN53" si="1">IF(T41="","",T41)</f>
        <v>Наименование тарифа</v>
      </c>
    </row>
    <row r="42" spans="1:40" ht="23.25" customHeight="1">
      <c r="A42" s="319" t="s">
        <v>365</v>
      </c>
      <c r="B42" s="319" t="s">
        <v>366</v>
      </c>
      <c r="E42" s="972"/>
      <c r="F42" s="971">
        <v>1</v>
      </c>
      <c r="Q42" s="269"/>
      <c r="R42" s="270"/>
      <c r="S42" s="264" t="str">
        <f>INDEX(PT_DIFFERENTIATION_NUM_TER,MATCH(B42,PT_DIFFERENTIATION_TER_ID,0))</f>
        <v>.</v>
      </c>
      <c r="T42" s="271" t="s">
        <v>521</v>
      </c>
      <c r="U42" s="266"/>
      <c r="V42" s="966"/>
      <c r="W42" s="967"/>
      <c r="X42" s="967"/>
      <c r="Y42" s="967"/>
      <c r="Z42" s="967"/>
      <c r="AA42" s="967"/>
      <c r="AB42" s="968"/>
      <c r="AC42" s="966" t="str">
        <f>INDEX(PT_DIFFERENTIATION_TER,MATCH(B42,PT_DIFFERENTIATION_TER_ID,0))</f>
        <v/>
      </c>
      <c r="AD42" s="967"/>
      <c r="AE42" s="967"/>
      <c r="AF42" s="967"/>
      <c r="AG42" s="967"/>
      <c r="AH42" s="967"/>
      <c r="AI42" s="967"/>
      <c r="AJ42" s="968"/>
      <c r="AK42" s="268" t="s">
        <v>522</v>
      </c>
      <c r="AN42" s="63" t="str">
        <f t="shared" si="1"/>
        <v>Территория действия тарифа</v>
      </c>
    </row>
    <row r="43" spans="1:40" ht="23.25" customHeight="1">
      <c r="A43" s="319" t="s">
        <v>365</v>
      </c>
      <c r="B43" s="319" t="s">
        <v>366</v>
      </c>
      <c r="C43" s="319" t="s">
        <v>367</v>
      </c>
      <c r="E43" s="972"/>
      <c r="F43" s="972"/>
      <c r="G43" s="971">
        <v>1</v>
      </c>
      <c r="Q43" s="269"/>
      <c r="R43" s="270"/>
      <c r="S43" s="264" t="str">
        <f>INDEX(PT_DIFFERENTIATION_NUM_CS,MATCH(C43,PT_DIFFERENTIATION_CS_ID,0))</f>
        <v>..</v>
      </c>
      <c r="T43" s="272" t="s">
        <v>605</v>
      </c>
      <c r="U43" s="266"/>
      <c r="V43" s="966"/>
      <c r="W43" s="967"/>
      <c r="X43" s="967"/>
      <c r="Y43" s="967"/>
      <c r="Z43" s="967"/>
      <c r="AA43" s="967"/>
      <c r="AB43" s="968"/>
      <c r="AC43" s="966" t="str">
        <f>INDEX(PT_DIFFERENTIATION_CS,MATCH(C43,PT_DIFFERENTIATION_CS_ID,0))</f>
        <v/>
      </c>
      <c r="AD43" s="967"/>
      <c r="AE43" s="967"/>
      <c r="AF43" s="967"/>
      <c r="AG43" s="967"/>
      <c r="AH43" s="967"/>
      <c r="AI43" s="967"/>
      <c r="AJ43" s="968"/>
      <c r="AK43" s="268" t="s">
        <v>606</v>
      </c>
      <c r="AN43" s="63" t="str">
        <f t="shared" si="1"/>
        <v>Наименование централизованной системы холодного водоснабжения</v>
      </c>
    </row>
    <row r="44" spans="1:40" ht="23.25" customHeight="1">
      <c r="A44" s="319" t="s">
        <v>365</v>
      </c>
      <c r="B44" s="319" t="s">
        <v>366</v>
      </c>
      <c r="C44" s="319" t="s">
        <v>367</v>
      </c>
      <c r="D44" s="319" t="s">
        <v>622</v>
      </c>
      <c r="E44" s="972"/>
      <c r="F44" s="972"/>
      <c r="G44" s="972"/>
      <c r="H44" s="972"/>
      <c r="I44" s="973" t="str">
        <f>S43&amp;".1"</f>
        <v>...1</v>
      </c>
      <c r="P44" s="975">
        <v>1</v>
      </c>
      <c r="R44" s="275"/>
      <c r="S44" s="264" t="str">
        <f>$I44</f>
        <v>...1</v>
      </c>
      <c r="T44" s="276" t="s">
        <v>607</v>
      </c>
      <c r="U44" s="266"/>
      <c r="V44" s="1038"/>
      <c r="W44" s="1039"/>
      <c r="X44" s="1039"/>
      <c r="Y44" s="1039"/>
      <c r="Z44" s="1039"/>
      <c r="AA44" s="1039"/>
      <c r="AB44" s="1040"/>
      <c r="AC44" s="1041"/>
      <c r="AD44" s="1042"/>
      <c r="AE44" s="1042"/>
      <c r="AF44" s="1042"/>
      <c r="AG44" s="1042"/>
      <c r="AH44" s="1042"/>
      <c r="AI44" s="1042"/>
      <c r="AJ44" s="1043"/>
      <c r="AK44" s="268" t="s">
        <v>608</v>
      </c>
      <c r="AN44" s="63" t="str">
        <f t="shared" si="1"/>
        <v>Наименование признака дифференциации</v>
      </c>
    </row>
    <row r="45" spans="1:40" ht="23.25" customHeight="1">
      <c r="A45" s="319" t="s">
        <v>365</v>
      </c>
      <c r="B45" s="319" t="s">
        <v>366</v>
      </c>
      <c r="C45" s="319" t="s">
        <v>367</v>
      </c>
      <c r="D45" s="319" t="s">
        <v>622</v>
      </c>
      <c r="E45" s="972"/>
      <c r="F45" s="972"/>
      <c r="G45" s="972"/>
      <c r="H45" s="972"/>
      <c r="I45" s="974"/>
      <c r="J45" s="973" t="str">
        <f>I44&amp;".1"</f>
        <v>...1.1</v>
      </c>
      <c r="L45" s="274" t="s">
        <v>530</v>
      </c>
      <c r="P45" s="833"/>
      <c r="Q45" s="975">
        <v>1</v>
      </c>
      <c r="R45" s="277"/>
      <c r="S45" s="264" t="str">
        <f>$J45</f>
        <v>...1.1</v>
      </c>
      <c r="T45" s="278" t="s">
        <v>531</v>
      </c>
      <c r="U45" s="266"/>
      <c r="V45" s="960"/>
      <c r="W45" s="961"/>
      <c r="X45" s="961"/>
      <c r="Y45" s="961"/>
      <c r="Z45" s="961"/>
      <c r="AA45" s="961"/>
      <c r="AB45" s="962"/>
      <c r="AC45" s="960"/>
      <c r="AD45" s="961"/>
      <c r="AE45" s="961"/>
      <c r="AF45" s="961"/>
      <c r="AG45" s="961"/>
      <c r="AH45" s="961"/>
      <c r="AI45" s="961"/>
      <c r="AJ45" s="962"/>
      <c r="AK45" s="349" t="s">
        <v>609</v>
      </c>
      <c r="AN45" s="63" t="str">
        <f t="shared" si="1"/>
        <v>Группа потребителей</v>
      </c>
    </row>
    <row r="46" spans="1:40" ht="23.25" customHeight="1">
      <c r="A46" s="319" t="s">
        <v>365</v>
      </c>
      <c r="B46" s="319" t="s">
        <v>366</v>
      </c>
      <c r="C46" s="319" t="s">
        <v>367</v>
      </c>
      <c r="D46" s="319" t="s">
        <v>622</v>
      </c>
      <c r="E46" s="972"/>
      <c r="F46" s="972"/>
      <c r="G46" s="972"/>
      <c r="H46" s="972"/>
      <c r="I46" s="974"/>
      <c r="J46" s="974"/>
      <c r="K46" s="973" t="str">
        <f>J45&amp;".1"</f>
        <v>...1.1.1</v>
      </c>
      <c r="P46" s="833"/>
      <c r="Q46" s="833"/>
      <c r="R46" s="277">
        <v>1</v>
      </c>
      <c r="S46" s="264" t="str">
        <f>$K46</f>
        <v>...1.1.1</v>
      </c>
      <c r="T46" s="387"/>
      <c r="U46" s="266"/>
      <c r="V46" s="280"/>
      <c r="W46" s="280"/>
      <c r="X46" s="282"/>
      <c r="Y46" s="976"/>
      <c r="Z46" s="845" t="s">
        <v>46</v>
      </c>
      <c r="AA46" s="976"/>
      <c r="AB46" s="845" t="s">
        <v>46</v>
      </c>
      <c r="AC46" s="280"/>
      <c r="AD46" s="280"/>
      <c r="AE46" s="282"/>
      <c r="AF46" s="976"/>
      <c r="AG46" s="845" t="s">
        <v>46</v>
      </c>
      <c r="AH46" s="978"/>
      <c r="AI46" s="845" t="s">
        <v>46</v>
      </c>
      <c r="AJ46" s="388"/>
      <c r="AK46"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42" t="e">
        <f ca="1">STRCHECKDATE(V47:AJ47)</f>
        <v>#NAME?</v>
      </c>
      <c r="AN46" s="63" t="str">
        <f t="shared" si="1"/>
        <v/>
      </c>
    </row>
    <row r="47" spans="1:40" ht="14.25" hidden="1" customHeight="1">
      <c r="A47" s="319" t="s">
        <v>365</v>
      </c>
      <c r="B47" s="319" t="s">
        <v>366</v>
      </c>
      <c r="C47" s="319" t="s">
        <v>367</v>
      </c>
      <c r="D47" s="319" t="s">
        <v>622</v>
      </c>
      <c r="E47" s="972"/>
      <c r="F47" s="972"/>
      <c r="G47" s="972"/>
      <c r="H47" s="972"/>
      <c r="I47" s="974"/>
      <c r="J47" s="974"/>
      <c r="K47" s="973"/>
      <c r="P47" s="833"/>
      <c r="Q47" s="833"/>
      <c r="R47" s="277"/>
      <c r="S47" s="247"/>
      <c r="T47" s="266"/>
      <c r="U47" s="266"/>
      <c r="V47" s="281"/>
      <c r="W47" s="281"/>
      <c r="X47" s="284" t="str">
        <f>Y46&amp;"-"&amp;AA46</f>
        <v>-</v>
      </c>
      <c r="Y47" s="977"/>
      <c r="Z47" s="845"/>
      <c r="AA47" s="977"/>
      <c r="AB47" s="845"/>
      <c r="AC47" s="281"/>
      <c r="AD47" s="281"/>
      <c r="AE47" s="284" t="str">
        <f>AF46&amp;"-"&amp;AH46</f>
        <v>-</v>
      </c>
      <c r="AF47" s="977"/>
      <c r="AG47" s="845"/>
      <c r="AH47" s="979"/>
      <c r="AI47" s="845"/>
      <c r="AJ47" s="389"/>
      <c r="AK47" s="1044"/>
      <c r="AN47" s="63" t="str">
        <f t="shared" si="1"/>
        <v/>
      </c>
    </row>
    <row r="48" spans="1:40" ht="21" customHeight="1">
      <c r="A48" s="319" t="s">
        <v>365</v>
      </c>
      <c r="B48" s="319" t="s">
        <v>366</v>
      </c>
      <c r="C48" s="319" t="s">
        <v>367</v>
      </c>
      <c r="D48" s="319" t="s">
        <v>622</v>
      </c>
      <c r="E48" s="972"/>
      <c r="F48" s="972"/>
      <c r="G48" s="972"/>
      <c r="H48" s="972"/>
      <c r="I48" s="974"/>
      <c r="J48" s="973"/>
      <c r="P48" s="833"/>
      <c r="Q48" s="833"/>
      <c r="R48" s="275"/>
      <c r="S48" s="286"/>
      <c r="T48" s="289" t="s">
        <v>610</v>
      </c>
      <c r="U48" s="93"/>
      <c r="V48" s="93"/>
      <c r="W48" s="93"/>
      <c r="X48" s="93"/>
      <c r="Y48" s="93"/>
      <c r="Z48" s="93"/>
      <c r="AA48" s="93"/>
      <c r="AB48" s="93"/>
      <c r="AC48" s="93"/>
      <c r="AD48" s="93"/>
      <c r="AE48" s="93"/>
      <c r="AF48" s="93"/>
      <c r="AG48" s="93"/>
      <c r="AH48" s="93"/>
      <c r="AI48" s="93"/>
      <c r="AJ48" s="93"/>
      <c r="AK48" s="268" t="s">
        <v>611</v>
      </c>
      <c r="AN48" s="63" t="str">
        <f t="shared" si="1"/>
        <v>Добавить значение признака дифференциации</v>
      </c>
    </row>
    <row r="49" spans="1:40" ht="21" customHeight="1">
      <c r="A49" s="319" t="s">
        <v>365</v>
      </c>
      <c r="B49" s="319" t="s">
        <v>366</v>
      </c>
      <c r="C49" s="319" t="s">
        <v>367</v>
      </c>
      <c r="D49" s="319" t="s">
        <v>622</v>
      </c>
      <c r="E49" s="972"/>
      <c r="F49" s="972"/>
      <c r="G49" s="972"/>
      <c r="H49" s="972"/>
      <c r="I49" s="973"/>
      <c r="P49" s="833"/>
      <c r="R49" s="275"/>
      <c r="S49" s="286"/>
      <c r="T49" s="292" t="s">
        <v>536</v>
      </c>
      <c r="U49" s="93"/>
      <c r="V49" s="93"/>
      <c r="W49" s="93"/>
      <c r="X49" s="93"/>
      <c r="Y49" s="93"/>
      <c r="Z49" s="93"/>
      <c r="AA49" s="93"/>
      <c r="AB49" s="290"/>
      <c r="AC49" s="93"/>
      <c r="AD49" s="93"/>
      <c r="AE49" s="93"/>
      <c r="AF49" s="93"/>
      <c r="AG49" s="93"/>
      <c r="AH49" s="93"/>
      <c r="AI49" s="290"/>
      <c r="AJ49" s="93"/>
      <c r="AK49" s="390"/>
      <c r="AN49" s="63" t="str">
        <f t="shared" si="1"/>
        <v>Добавить группу потребителей</v>
      </c>
    </row>
    <row r="50" spans="1:40" ht="21" customHeight="1">
      <c r="A50" s="319" t="s">
        <v>365</v>
      </c>
      <c r="B50" s="319" t="s">
        <v>366</v>
      </c>
      <c r="C50" s="319" t="s">
        <v>367</v>
      </c>
      <c r="D50" s="319" t="s">
        <v>622</v>
      </c>
      <c r="E50" s="972"/>
      <c r="F50" s="972"/>
      <c r="G50" s="972"/>
      <c r="H50" s="971"/>
      <c r="R50" s="263"/>
      <c r="S50" s="286"/>
      <c r="T50" s="391" t="s">
        <v>612</v>
      </c>
      <c r="U50" s="93"/>
      <c r="V50" s="93"/>
      <c r="W50" s="93"/>
      <c r="X50" s="93"/>
      <c r="Y50" s="93"/>
      <c r="Z50" s="93"/>
      <c r="AA50" s="93"/>
      <c r="AB50" s="290"/>
      <c r="AC50" s="93"/>
      <c r="AD50" s="93"/>
      <c r="AE50" s="93"/>
      <c r="AF50" s="93"/>
      <c r="AG50" s="93"/>
      <c r="AH50" s="93"/>
      <c r="AI50" s="290"/>
      <c r="AJ50" s="93"/>
      <c r="AK50" s="291"/>
      <c r="AN50" s="63" t="str">
        <f t="shared" si="1"/>
        <v>Добавить наименование признака дифференциации</v>
      </c>
    </row>
    <row r="51" spans="1:40" ht="14.25" hidden="1" customHeight="1">
      <c r="A51" s="51" t="s">
        <v>365</v>
      </c>
      <c r="B51" s="51" t="s">
        <v>366</v>
      </c>
      <c r="E51" s="972"/>
      <c r="F51" s="971"/>
      <c r="T51" s="297" t="s">
        <v>539</v>
      </c>
      <c r="AN51" s="63" t="str">
        <f t="shared" si="1"/>
        <v>Добавить централизованную систему для дифференциации</v>
      </c>
    </row>
    <row r="52" spans="1:40" ht="14.25" hidden="1" customHeight="1">
      <c r="A52" s="51" t="s">
        <v>365</v>
      </c>
      <c r="E52" s="971"/>
      <c r="T52" s="297" t="s">
        <v>540</v>
      </c>
      <c r="AN52" s="63" t="str">
        <f t="shared" si="1"/>
        <v>Добавить территорию для дифференциации</v>
      </c>
    </row>
    <row r="53" spans="1:40" ht="14.25" hidden="1" customHeight="1">
      <c r="T53" s="297" t="s">
        <v>572</v>
      </c>
      <c r="AN53" s="63" t="str">
        <f t="shared" si="1"/>
        <v>Добавить наименование тарифа</v>
      </c>
    </row>
    <row r="54" spans="1:40" ht="11.25" customHeight="1"/>
    <row r="55" spans="1:40" ht="14.25" customHeight="1">
      <c r="T55" s="833"/>
      <c r="U55" s="833"/>
      <c r="V55" s="833"/>
      <c r="W55" s="833"/>
      <c r="X55" s="833"/>
      <c r="Y55" s="833"/>
      <c r="Z55" s="833"/>
      <c r="AA55" s="833"/>
      <c r="AB55" s="833"/>
      <c r="AC55" s="833"/>
      <c r="AD55" s="833"/>
      <c r="AE55" s="833"/>
      <c r="AF55" s="833"/>
      <c r="AG55" s="833"/>
      <c r="AH55" s="833"/>
      <c r="AI55" s="833"/>
      <c r="AJ55" s="833"/>
      <c r="AK55" s="833"/>
    </row>
    <row r="57" spans="1:40" ht="14.25" customHeight="1">
      <c r="T57" s="833"/>
      <c r="U57" s="833"/>
      <c r="V57" s="833"/>
      <c r="W57" s="833"/>
      <c r="X57" s="833"/>
      <c r="Y57" s="833"/>
      <c r="Z57" s="833"/>
      <c r="AA57" s="833"/>
      <c r="AB57" s="833"/>
      <c r="AC57" s="833"/>
      <c r="AD57" s="833"/>
      <c r="AE57" s="833"/>
      <c r="AF57" s="833"/>
      <c r="AG57" s="833"/>
      <c r="AH57" s="833"/>
      <c r="AI57" s="833"/>
      <c r="AJ57" s="833"/>
      <c r="AK57" s="8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62"/>
  <sheetViews>
    <sheetView showGridLines="0" topLeftCell="P1" zoomScale="90" workbookViewId="0"/>
  </sheetViews>
  <sheetFormatPr defaultColWidth="10.5703125" defaultRowHeight="14.25" customHeight="1"/>
  <cols>
    <col min="1" max="3" width="10.140625" hidden="1" customWidth="1"/>
    <col min="4" max="4" width="11.85546875" hidden="1" customWidth="1"/>
    <col min="5" max="15" width="10.140625" hidden="1" customWidth="1"/>
    <col min="16" max="18" width="3.7109375" customWidth="1"/>
    <col min="19" max="19" width="12.7109375" customWidth="1"/>
    <col min="20" max="20" width="32"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03125" hidden="1" customWidth="1"/>
    <col min="28" max="28" width="28" customWidth="1"/>
    <col min="29" max="29" width="24.5703125" customWidth="1"/>
    <col min="30" max="31" width="21.7109375" customWidth="1"/>
    <col min="32" max="32" width="11.7109375" customWidth="1"/>
    <col min="33" max="33" width="3.7109375" customWidth="1"/>
    <col min="34" max="34" width="11.7109375" customWidth="1"/>
    <col min="35" max="35" width="8.5703125" customWidth="1"/>
    <col min="36" max="36" width="4.7109375" customWidth="1"/>
    <col min="37" max="37" width="115.7109375" customWidth="1"/>
    <col min="40" max="40" width="11.140625" customWidth="1"/>
  </cols>
  <sheetData>
    <row r="1" spans="5:40" ht="0.75" customHeight="1"/>
    <row r="2" spans="5:40" ht="21" hidden="1" customHeight="1">
      <c r="E2" s="997">
        <v>1</v>
      </c>
      <c r="R2" s="263"/>
      <c r="S2" s="264" t="e">
        <f>INDEX(PT_DIFFERENTIATION_NUM_NTAR,MATCH(A2,PT_DIFFERENTIATION_NTAR_ID,0))</f>
        <v>#N/A</v>
      </c>
      <c r="T2" s="265" t="s">
        <v>255</v>
      </c>
      <c r="U2" s="266"/>
      <c r="V2" s="967"/>
      <c r="W2" s="967"/>
      <c r="X2" s="967"/>
      <c r="Y2" s="967"/>
      <c r="Z2" s="967"/>
      <c r="AA2" s="968"/>
      <c r="AB2" s="267"/>
      <c r="AC2" s="967"/>
      <c r="AD2" s="967"/>
      <c r="AE2" s="967"/>
      <c r="AF2" s="967"/>
      <c r="AG2" s="967"/>
      <c r="AH2" s="967"/>
      <c r="AI2" s="967"/>
      <c r="AJ2" s="968"/>
      <c r="AK2" s="268" t="s">
        <v>520</v>
      </c>
      <c r="AN2" s="63" t="str">
        <f t="shared" ref="AN2:AN14" si="0">IF(T2="","",T2)</f>
        <v>Наименование тарифа</v>
      </c>
    </row>
    <row r="3" spans="5:40" ht="21" hidden="1" customHeight="1">
      <c r="E3" s="998"/>
      <c r="F3" s="997">
        <v>1</v>
      </c>
      <c r="Q3" s="360"/>
      <c r="R3" s="270"/>
      <c r="S3" s="264" t="e">
        <f>INDEX(PT_DIFFERENTIATION_NUM_TER,MATCH(B3,PT_DIFFERENTIATION_TER_ID,0))</f>
        <v>#N/A</v>
      </c>
      <c r="T3" s="271" t="s">
        <v>521</v>
      </c>
      <c r="U3" s="266"/>
      <c r="V3" s="967"/>
      <c r="W3" s="967"/>
      <c r="X3" s="967"/>
      <c r="Y3" s="967"/>
      <c r="Z3" s="967"/>
      <c r="AA3" s="968"/>
      <c r="AB3" s="267"/>
      <c r="AC3" s="967"/>
      <c r="AD3" s="967"/>
      <c r="AE3" s="967"/>
      <c r="AF3" s="967"/>
      <c r="AG3" s="967"/>
      <c r="AH3" s="967"/>
      <c r="AI3" s="967"/>
      <c r="AJ3" s="968"/>
      <c r="AK3" s="268" t="s">
        <v>522</v>
      </c>
      <c r="AN3" s="63" t="str">
        <f t="shared" si="0"/>
        <v>Территория действия тарифа</v>
      </c>
    </row>
    <row r="4" spans="5:40" ht="22.5" hidden="1" customHeight="1">
      <c r="E4" s="998"/>
      <c r="F4" s="998"/>
      <c r="G4" s="997">
        <v>1</v>
      </c>
      <c r="Q4" s="360"/>
      <c r="R4" s="270"/>
      <c r="S4" s="264" t="e">
        <f>INDEX(PT_DIFFERENTIATION_NUM_CS,MATCH(C4,PT_DIFFERENTIATION_CS_ID,0))</f>
        <v>#N/A</v>
      </c>
      <c r="T4" s="272" t="s">
        <v>523</v>
      </c>
      <c r="U4" s="266"/>
      <c r="V4" s="967"/>
      <c r="W4" s="967"/>
      <c r="X4" s="967"/>
      <c r="Y4" s="967"/>
      <c r="Z4" s="967"/>
      <c r="AA4" s="968"/>
      <c r="AB4" s="267"/>
      <c r="AC4" s="967"/>
      <c r="AD4" s="967"/>
      <c r="AE4" s="967"/>
      <c r="AF4" s="967"/>
      <c r="AG4" s="967"/>
      <c r="AH4" s="967"/>
      <c r="AI4" s="967"/>
      <c r="AJ4" s="968"/>
      <c r="AK4" s="268" t="s">
        <v>524</v>
      </c>
      <c r="AN4" s="63" t="str">
        <f t="shared" si="0"/>
        <v xml:space="preserve">Наименование системы теплоснабжения </v>
      </c>
    </row>
    <row r="5" spans="5:40" ht="21" hidden="1" customHeight="1">
      <c r="E5" s="998"/>
      <c r="F5" s="998"/>
      <c r="G5" s="998"/>
      <c r="H5" s="997">
        <v>1</v>
      </c>
      <c r="Q5" s="360"/>
      <c r="R5" s="270"/>
      <c r="S5" s="264" t="e">
        <f>INDEX(PT_DIFFERENTIATION_NUM_IST_TE,MATCH(D5,PT_DIFFERENTIATION_IST_TE_ID,0))</f>
        <v>#N/A</v>
      </c>
      <c r="T5" s="273" t="s">
        <v>525</v>
      </c>
      <c r="U5" s="266"/>
      <c r="V5" s="967"/>
      <c r="W5" s="967"/>
      <c r="X5" s="967"/>
      <c r="Y5" s="967"/>
      <c r="Z5" s="967"/>
      <c r="AA5" s="968"/>
      <c r="AB5" s="267"/>
      <c r="AC5" s="967"/>
      <c r="AD5" s="967"/>
      <c r="AE5" s="967"/>
      <c r="AF5" s="967"/>
      <c r="AG5" s="967"/>
      <c r="AH5" s="967"/>
      <c r="AI5" s="967"/>
      <c r="AJ5" s="968"/>
      <c r="AK5" s="268" t="s">
        <v>526</v>
      </c>
      <c r="AN5" s="63" t="str">
        <f t="shared" si="0"/>
        <v xml:space="preserve">Источник тепловой энергии  </v>
      </c>
    </row>
    <row r="6" spans="5:40" ht="0.75" hidden="1" customHeight="1">
      <c r="E6" s="998"/>
      <c r="F6" s="998"/>
      <c r="G6" s="998"/>
      <c r="H6" s="998"/>
      <c r="I6" s="858" t="e">
        <f>S5&amp;".1"</f>
        <v>#N/A</v>
      </c>
      <c r="L6" s="359" t="s">
        <v>527</v>
      </c>
      <c r="P6" s="975">
        <v>1</v>
      </c>
      <c r="R6" s="275"/>
      <c r="S6" s="165"/>
      <c r="T6" s="326"/>
      <c r="U6" s="327"/>
      <c r="V6" s="1003"/>
      <c r="W6" s="1003"/>
      <c r="X6" s="1003"/>
      <c r="Y6" s="1003"/>
      <c r="Z6" s="1003"/>
      <c r="AA6" s="1004"/>
      <c r="AB6" s="328"/>
      <c r="AC6" s="1003"/>
      <c r="AD6" s="1003"/>
      <c r="AE6" s="1003"/>
      <c r="AF6" s="1003"/>
      <c r="AG6" s="1003"/>
      <c r="AH6" s="1003"/>
      <c r="AI6" s="1003"/>
      <c r="AJ6" s="1004"/>
      <c r="AK6" s="329"/>
      <c r="AN6" s="63" t="str">
        <f t="shared" si="0"/>
        <v/>
      </c>
    </row>
    <row r="7" spans="5:40" ht="0.75" hidden="1" customHeight="1">
      <c r="E7" s="998"/>
      <c r="F7" s="998"/>
      <c r="G7" s="998"/>
      <c r="H7" s="998"/>
      <c r="I7" s="835"/>
      <c r="J7" s="858" t="e">
        <f>S5&amp;".1"</f>
        <v>#N/A</v>
      </c>
      <c r="P7" s="833"/>
      <c r="Q7" s="975">
        <v>1</v>
      </c>
      <c r="R7" s="277"/>
      <c r="S7" s="165"/>
      <c r="T7" s="361"/>
      <c r="U7" s="327"/>
      <c r="V7" s="1003"/>
      <c r="W7" s="1003"/>
      <c r="X7" s="1003"/>
      <c r="Y7" s="1003"/>
      <c r="Z7" s="1003"/>
      <c r="AA7" s="1004"/>
      <c r="AB7" s="328"/>
      <c r="AC7" s="1003"/>
      <c r="AD7" s="1003"/>
      <c r="AE7" s="1003"/>
      <c r="AF7" s="1003"/>
      <c r="AG7" s="1003"/>
      <c r="AH7" s="1003"/>
      <c r="AI7" s="1003"/>
      <c r="AJ7" s="1004"/>
      <c r="AK7" s="329"/>
      <c r="AN7" s="63" t="str">
        <f t="shared" si="0"/>
        <v/>
      </c>
    </row>
    <row r="8" spans="5:40" ht="21" hidden="1" customHeight="1">
      <c r="E8" s="998"/>
      <c r="F8" s="998"/>
      <c r="G8" s="998"/>
      <c r="H8" s="998"/>
      <c r="I8" s="835"/>
      <c r="J8" s="835"/>
      <c r="K8" s="64" t="e">
        <f>S5&amp;".1"</f>
        <v>#N/A</v>
      </c>
      <c r="P8" s="833"/>
      <c r="Q8" s="833"/>
      <c r="R8" s="362">
        <v>1</v>
      </c>
      <c r="S8" s="335" t="e">
        <f>$K8</f>
        <v>#N/A</v>
      </c>
      <c r="T8" s="363"/>
      <c r="U8" s="266"/>
      <c r="V8" s="280"/>
      <c r="W8" s="282"/>
      <c r="X8" s="283"/>
      <c r="Y8" s="98" t="s">
        <v>46</v>
      </c>
      <c r="Z8" s="283"/>
      <c r="AA8" s="98" t="s">
        <v>46</v>
      </c>
      <c r="AB8" s="392"/>
      <c r="AC8" s="393" t="s">
        <v>5</v>
      </c>
      <c r="AD8" s="280"/>
      <c r="AE8" s="282"/>
      <c r="AF8" s="283"/>
      <c r="AG8" s="98" t="s">
        <v>46</v>
      </c>
      <c r="AH8" s="283"/>
      <c r="AI8" s="98" t="s">
        <v>46</v>
      </c>
      <c r="AJ8" s="320"/>
      <c r="AK8" s="994" t="s">
        <v>588</v>
      </c>
      <c r="AL8" s="242" t="e">
        <f ca="1">STRCHECKDATE(#REF!)</f>
        <v>#NAME?</v>
      </c>
      <c r="AN8" s="63" t="str">
        <f t="shared" si="0"/>
        <v/>
      </c>
    </row>
    <row r="9" spans="5:40" ht="11.25" hidden="1" customHeight="1">
      <c r="E9" s="998"/>
      <c r="F9" s="998"/>
      <c r="G9" s="998"/>
      <c r="H9" s="998"/>
      <c r="I9" s="835"/>
      <c r="J9" s="858"/>
      <c r="P9" s="833"/>
      <c r="Q9" s="833"/>
      <c r="R9" s="275"/>
      <c r="S9" s="286"/>
      <c r="T9" s="289" t="s">
        <v>592</v>
      </c>
      <c r="U9" s="93"/>
      <c r="V9" s="93"/>
      <c r="W9" s="93"/>
      <c r="X9" s="93"/>
      <c r="Y9" s="93"/>
      <c r="Z9" s="93"/>
      <c r="AA9" s="93"/>
      <c r="AB9" s="93"/>
      <c r="AC9" s="93"/>
      <c r="AD9" s="93"/>
      <c r="AE9" s="93"/>
      <c r="AF9" s="93"/>
      <c r="AG9" s="93"/>
      <c r="AH9" s="93"/>
      <c r="AI9" s="93"/>
      <c r="AJ9" s="288"/>
      <c r="AK9" s="996"/>
      <c r="AN9" s="63" t="str">
        <f t="shared" si="0"/>
        <v>Добавить строку</v>
      </c>
    </row>
    <row r="10" spans="5:40" ht="0.75" hidden="1" customHeight="1">
      <c r="E10" s="998"/>
      <c r="F10" s="998"/>
      <c r="G10" s="998"/>
      <c r="H10" s="998"/>
      <c r="I10" s="858"/>
      <c r="P10" s="833"/>
      <c r="R10" s="275"/>
      <c r="S10" s="330"/>
      <c r="T10" s="331"/>
      <c r="U10" s="332"/>
      <c r="V10" s="332"/>
      <c r="W10" s="332"/>
      <c r="X10" s="332"/>
      <c r="Y10" s="332"/>
      <c r="Z10" s="332"/>
      <c r="AA10" s="332"/>
      <c r="AB10" s="332"/>
      <c r="AC10" s="332"/>
      <c r="AD10" s="332"/>
      <c r="AE10" s="332"/>
      <c r="AF10" s="332"/>
      <c r="AG10" s="332"/>
      <c r="AH10" s="332"/>
      <c r="AI10" s="332"/>
      <c r="AJ10" s="332"/>
      <c r="AK10" s="333"/>
      <c r="AN10" s="63" t="str">
        <f t="shared" si="0"/>
        <v/>
      </c>
    </row>
    <row r="11" spans="5:40" ht="0.75" hidden="1" customHeight="1">
      <c r="E11" s="998"/>
      <c r="F11" s="998"/>
      <c r="G11" s="998"/>
      <c r="H11" s="997"/>
      <c r="R11" s="373"/>
      <c r="S11" s="330"/>
      <c r="T11" s="331"/>
      <c r="U11" s="332"/>
      <c r="V11" s="332"/>
      <c r="W11" s="332"/>
      <c r="X11" s="332"/>
      <c r="Y11" s="332"/>
      <c r="Z11" s="332"/>
      <c r="AA11" s="332"/>
      <c r="AB11" s="332"/>
      <c r="AC11" s="332"/>
      <c r="AD11" s="332"/>
      <c r="AE11" s="332"/>
      <c r="AF11" s="332"/>
      <c r="AG11" s="332"/>
      <c r="AH11" s="332"/>
      <c r="AI11" s="332"/>
      <c r="AJ11" s="332"/>
      <c r="AK11" s="333"/>
      <c r="AN11" s="63" t="str">
        <f t="shared" si="0"/>
        <v/>
      </c>
    </row>
    <row r="12" spans="5:40" ht="0.75" hidden="1" customHeight="1">
      <c r="E12" s="998"/>
      <c r="F12" s="998"/>
      <c r="G12" s="997"/>
      <c r="T12" s="297" t="s">
        <v>538</v>
      </c>
      <c r="AN12" s="63" t="str">
        <f t="shared" si="0"/>
        <v>Добавить источник для дифференциации</v>
      </c>
    </row>
    <row r="13" spans="5:40" ht="0.75" hidden="1" customHeight="1">
      <c r="E13" s="998"/>
      <c r="F13" s="997"/>
      <c r="T13" s="297" t="s">
        <v>539</v>
      </c>
      <c r="AN13" s="63" t="str">
        <f t="shared" si="0"/>
        <v>Добавить централизованную систему для дифференциации</v>
      </c>
    </row>
    <row r="14" spans="5:40" ht="0.75" hidden="1" customHeight="1">
      <c r="E14" s="997"/>
      <c r="T14" s="297" t="s">
        <v>540</v>
      </c>
      <c r="AN14" s="63" t="str">
        <f t="shared" si="0"/>
        <v>Добавить территорию для дифференциации</v>
      </c>
    </row>
    <row r="15" spans="5:40" ht="14.25" hidden="1" customHeight="1"/>
    <row r="16" spans="5:40" ht="14.25" hidden="1" customHeight="1">
      <c r="AD16" s="376"/>
      <c r="AE16" s="377"/>
      <c r="AF16" s="378"/>
      <c r="AG16" s="379" t="s">
        <v>46</v>
      </c>
      <c r="AH16" s="378"/>
      <c r="AI16" s="379" t="s">
        <v>46</v>
      </c>
    </row>
    <row r="17" spans="15:35" ht="14.25" hidden="1" customHeight="1"/>
    <row r="18" spans="15:35" ht="14.25" hidden="1" customHeight="1">
      <c r="O18" s="323" t="s">
        <v>541</v>
      </c>
      <c r="X18" s="323"/>
      <c r="Z18" s="323"/>
      <c r="AF18" s="323"/>
      <c r="AH18" s="323"/>
    </row>
    <row r="19" spans="15:35" ht="14.25" hidden="1" customHeight="1"/>
    <row r="20" spans="15:35" ht="14.25" hidden="1" customHeight="1">
      <c r="O20" s="394" t="s">
        <v>542</v>
      </c>
      <c r="Y20" s="380" t="s">
        <v>544</v>
      </c>
      <c r="AA20" s="380" t="s">
        <v>545</v>
      </c>
      <c r="AC20" s="380" t="s">
        <v>594</v>
      </c>
      <c r="AG20" s="380" t="s">
        <v>544</v>
      </c>
      <c r="AI20" s="380" t="s">
        <v>545</v>
      </c>
    </row>
    <row r="21" spans="15:35" ht="14.25" hidden="1" customHeight="1"/>
    <row r="22" spans="15:35" ht="14.25" hidden="1" customHeight="1"/>
    <row r="23" spans="15:35" ht="14.25" customHeight="1">
      <c r="Q23" s="381"/>
      <c r="R23" s="301"/>
      <c r="S23" s="302"/>
      <c r="T23" s="22"/>
      <c r="U23" s="22"/>
    </row>
    <row r="24" spans="15:35" ht="38.25" customHeight="1">
      <c r="Q24" s="381"/>
      <c r="R24" s="301"/>
      <c r="S24" s="9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953"/>
      <c r="U24" s="953"/>
      <c r="V24" s="953"/>
      <c r="W24" s="953"/>
      <c r="X24" s="953"/>
      <c r="Y24" s="953"/>
      <c r="Z24" s="953"/>
      <c r="AA24" s="953"/>
      <c r="AB24" s="953"/>
      <c r="AC24" s="953"/>
      <c r="AD24" s="953"/>
      <c r="AE24" s="953"/>
      <c r="AF24" s="953"/>
      <c r="AG24" s="953"/>
      <c r="AH24" s="953"/>
    </row>
    <row r="25" spans="15:35" ht="14.25" customHeight="1">
      <c r="Q25" s="381"/>
      <c r="R25" s="301"/>
      <c r="S25" s="927" t="str">
        <f>IF(org=0,"Не определено",org)</f>
        <v>ООО "Смоленскрегионтеплоэнерго"</v>
      </c>
      <c r="T25" s="927"/>
      <c r="U25" s="927"/>
      <c r="V25" s="927"/>
      <c r="W25" s="927"/>
      <c r="X25" s="927"/>
      <c r="Y25" s="927"/>
      <c r="Z25" s="927"/>
      <c r="AA25" s="927"/>
      <c r="AB25" s="927"/>
      <c r="AC25" s="927"/>
      <c r="AD25" s="927"/>
      <c r="AE25" s="927"/>
      <c r="AF25" s="927"/>
      <c r="AG25" s="927"/>
      <c r="AH25" s="927"/>
    </row>
    <row r="26" spans="15:35" ht="14.25" hidden="1" customHeight="1">
      <c r="Q26" s="381"/>
      <c r="R26" s="301"/>
      <c r="S26" s="302"/>
      <c r="T26" s="22"/>
      <c r="U26" s="22"/>
      <c r="V26" s="303"/>
      <c r="W26" s="303"/>
      <c r="X26" s="303"/>
      <c r="Y26" s="303"/>
      <c r="Z26" s="303"/>
      <c r="AA26" s="303"/>
      <c r="AB26" s="303"/>
      <c r="AC26" s="303"/>
      <c r="AD26" s="303"/>
      <c r="AE26" s="303"/>
      <c r="AF26" s="303"/>
      <c r="AG26" s="303"/>
      <c r="AH26" s="303"/>
      <c r="AI26" s="303"/>
    </row>
    <row r="27" spans="15:35" ht="25.5" hidden="1" customHeight="1">
      <c r="S27" s="963" t="s">
        <v>24</v>
      </c>
      <c r="T27" s="963"/>
      <c r="U27" s="305"/>
      <c r="V27" s="965" t="str">
        <f>IF(TITLE_NAME_OR_PR_CHANGE="",IF(TITLE_NAME_OR_PR="","",TITLE_NAME_OR_PR),TITLE_NAME_OR_PR_CHANGE)</f>
        <v/>
      </c>
      <c r="W27" s="965"/>
      <c r="X27" s="965"/>
      <c r="Y27" s="965"/>
      <c r="Z27" s="965"/>
      <c r="AC27" s="965"/>
      <c r="AD27" s="965"/>
      <c r="AE27" s="965"/>
      <c r="AF27" s="965"/>
      <c r="AG27" s="965"/>
      <c r="AH27" s="965"/>
    </row>
    <row r="28" spans="15:35" ht="18.75" hidden="1" customHeight="1">
      <c r="S28" s="963" t="s">
        <v>547</v>
      </c>
      <c r="T28" s="963"/>
      <c r="U28" s="305"/>
      <c r="V28" s="964" t="str">
        <f>IF(TITLE_DATE_PR_CHANGE="",IF(TITLE_DATE_PR="","",TITLE_DATE_PR),TITLE_DATE_PR_CHANGE)</f>
        <v/>
      </c>
      <c r="W28" s="964"/>
      <c r="X28" s="964"/>
      <c r="Y28" s="964"/>
      <c r="Z28" s="964"/>
      <c r="AC28" s="964"/>
      <c r="AD28" s="964"/>
      <c r="AE28" s="964"/>
      <c r="AF28" s="964"/>
      <c r="AG28" s="964"/>
      <c r="AH28" s="964"/>
    </row>
    <row r="29" spans="15:35" ht="18.75" hidden="1" customHeight="1">
      <c r="S29" s="963" t="s">
        <v>548</v>
      </c>
      <c r="T29" s="963"/>
      <c r="U29" s="305"/>
      <c r="V29" s="965" t="str">
        <f>IF(TITLE_NUMBER_PR_CHANGE="",IF(TITLE_NUMBER_PR="","",TITLE_NUMBER_PR),TITLE_NUMBER_PR_CHANGE)</f>
        <v/>
      </c>
      <c r="W29" s="965"/>
      <c r="X29" s="965"/>
      <c r="Y29" s="965"/>
      <c r="Z29" s="965"/>
      <c r="AC29" s="965"/>
      <c r="AD29" s="965"/>
      <c r="AE29" s="965"/>
      <c r="AF29" s="965"/>
      <c r="AG29" s="965"/>
      <c r="AH29" s="965"/>
    </row>
    <row r="30" spans="15:35" ht="18.75" hidden="1" customHeight="1">
      <c r="S30" s="963" t="s">
        <v>25</v>
      </c>
      <c r="T30" s="963"/>
      <c r="U30" s="305"/>
      <c r="V30" s="965" t="str">
        <f>IF(TITLE_IST_PUB_CHANGE="",IF(TITLE_IST_PUB="","",TITLE_IST_PUB),TITLE_IST_PUB_CHANGE)</f>
        <v/>
      </c>
      <c r="W30" s="965"/>
      <c r="X30" s="965"/>
      <c r="Y30" s="965"/>
      <c r="Z30" s="965"/>
      <c r="AC30" s="965"/>
      <c r="AD30" s="965"/>
      <c r="AE30" s="965"/>
      <c r="AF30" s="965"/>
      <c r="AG30" s="965"/>
      <c r="AH30" s="965"/>
    </row>
    <row r="31" spans="15:35" ht="14.25" hidden="1" customHeight="1">
      <c r="Q31" s="381"/>
      <c r="R31" s="301"/>
      <c r="S31" s="302"/>
      <c r="T31" s="22"/>
      <c r="U31" s="22"/>
      <c r="V31" s="303"/>
      <c r="W31" s="303"/>
      <c r="X31" s="303"/>
      <c r="Y31" s="303"/>
      <c r="Z31" s="303"/>
      <c r="AA31" s="303"/>
      <c r="AB31" s="303"/>
      <c r="AC31" s="303"/>
      <c r="AD31" s="303"/>
      <c r="AE31" s="303"/>
      <c r="AF31" s="303"/>
      <c r="AG31" s="303"/>
      <c r="AH31" s="303"/>
      <c r="AI31" s="303"/>
    </row>
    <row r="32" spans="15:35" ht="18.75" hidden="1" customHeight="1">
      <c r="S32" s="963" t="s">
        <v>547</v>
      </c>
      <c r="T32" s="963"/>
      <c r="U32" s="305"/>
      <c r="V32" s="964" t="str">
        <f>IF(TITLE_DATE_PR_CHANGE="",IF(TITLE_DATE_PR="","",TITLE_DATE_PR),TITLE_DATE_PR_CHANGE)</f>
        <v/>
      </c>
      <c r="W32" s="964"/>
      <c r="X32" s="964"/>
      <c r="Y32" s="964"/>
      <c r="Z32" s="964"/>
      <c r="AC32" s="964"/>
      <c r="AD32" s="964"/>
      <c r="AE32" s="964"/>
      <c r="AF32" s="964"/>
      <c r="AG32" s="964"/>
      <c r="AH32" s="964"/>
    </row>
    <row r="33" spans="1:40" ht="18" hidden="1" customHeight="1">
      <c r="S33" s="963" t="s">
        <v>548</v>
      </c>
      <c r="T33" s="963"/>
      <c r="U33" s="305"/>
      <c r="V33" s="965" t="str">
        <f>IF(TITLE_NUMBER_PR_CHANGE="",IF(TITLE_NUMBER_PR="","",TITLE_NUMBER_PR),TITLE_NUMBER_PR_CHANGE)</f>
        <v/>
      </c>
      <c r="W33" s="965"/>
      <c r="X33" s="965"/>
      <c r="Y33" s="965"/>
      <c r="Z33" s="965"/>
      <c r="AC33" s="965"/>
      <c r="AD33" s="965"/>
      <c r="AE33" s="965"/>
      <c r="AF33" s="965"/>
      <c r="AG33" s="965"/>
      <c r="AH33" s="965"/>
    </row>
    <row r="34" spans="1:40" ht="0.75" customHeight="1">
      <c r="AA34" s="242" t="s">
        <v>551</v>
      </c>
      <c r="AI34" s="242" t="s">
        <v>551</v>
      </c>
    </row>
    <row r="35" spans="1:40" ht="14.25" customHeight="1">
      <c r="Q35" s="381"/>
      <c r="R35" s="301"/>
      <c r="S35" s="302"/>
      <c r="T35" s="22"/>
      <c r="U35" s="307"/>
      <c r="V35" s="983"/>
      <c r="W35" s="983"/>
      <c r="X35" s="983"/>
      <c r="Y35" s="983"/>
      <c r="Z35" s="983"/>
      <c r="AA35" s="983"/>
      <c r="AB35" s="308"/>
      <c r="AC35" s="983"/>
      <c r="AD35" s="983"/>
      <c r="AE35" s="983"/>
      <c r="AF35" s="983"/>
      <c r="AG35" s="983"/>
      <c r="AH35" s="983"/>
      <c r="AI35" s="983"/>
    </row>
    <row r="36" spans="1:40" ht="14.25" customHeight="1">
      <c r="Q36" s="381"/>
      <c r="R36" s="301"/>
      <c r="S36" s="858" t="s">
        <v>424</v>
      </c>
      <c r="T36" s="858"/>
      <c r="U36" s="858"/>
      <c r="V36" s="858"/>
      <c r="W36" s="858"/>
      <c r="X36" s="858"/>
      <c r="Y36" s="858"/>
      <c r="Z36" s="858"/>
      <c r="AA36" s="907"/>
      <c r="AB36" s="907"/>
      <c r="AC36" s="907"/>
      <c r="AD36" s="858"/>
      <c r="AE36" s="858"/>
      <c r="AF36" s="858"/>
      <c r="AG36" s="858"/>
      <c r="AH36" s="858"/>
      <c r="AI36" s="858"/>
      <c r="AJ36" s="858"/>
      <c r="AK36" s="858" t="s">
        <v>425</v>
      </c>
    </row>
    <row r="37" spans="1:40" ht="14.25" customHeight="1">
      <c r="Q37" s="381"/>
      <c r="R37" s="301"/>
      <c r="S37" s="984" t="s">
        <v>71</v>
      </c>
      <c r="T37" s="934" t="s">
        <v>623</v>
      </c>
      <c r="U37" s="309"/>
      <c r="V37" s="986"/>
      <c r="W37" s="986"/>
      <c r="X37" s="986"/>
      <c r="Y37" s="986"/>
      <c r="Z37" s="986"/>
      <c r="AA37" s="934" t="s">
        <v>554</v>
      </c>
      <c r="AB37" s="933" t="s">
        <v>624</v>
      </c>
      <c r="AC37" s="933" t="s">
        <v>598</v>
      </c>
      <c r="AD37" s="1001" t="s">
        <v>553</v>
      </c>
      <c r="AE37" s="1001"/>
      <c r="AF37" s="986"/>
      <c r="AG37" s="986"/>
      <c r="AH37" s="987"/>
      <c r="AI37" s="988" t="s">
        <v>554</v>
      </c>
      <c r="AJ37" s="991" t="s">
        <v>556</v>
      </c>
      <c r="AK37" s="858"/>
    </row>
    <row r="38" spans="1:40" ht="33.75" customHeight="1">
      <c r="Q38" s="381"/>
      <c r="R38" s="301"/>
      <c r="S38" s="984"/>
      <c r="T38" s="934"/>
      <c r="U38" s="310"/>
      <c r="V38" s="834" t="s">
        <v>601</v>
      </c>
      <c r="W38" s="858"/>
      <c r="X38" s="908" t="s">
        <v>560</v>
      </c>
      <c r="Y38" s="1013"/>
      <c r="Z38" s="1013"/>
      <c r="AA38" s="934"/>
      <c r="AB38" s="933"/>
      <c r="AC38" s="933"/>
      <c r="AD38" s="834" t="s">
        <v>601</v>
      </c>
      <c r="AE38" s="858"/>
      <c r="AF38" s="1013" t="s">
        <v>560</v>
      </c>
      <c r="AG38" s="1013"/>
      <c r="AH38" s="909"/>
      <c r="AI38" s="989"/>
      <c r="AJ38" s="992"/>
      <c r="AK38" s="858"/>
    </row>
    <row r="39" spans="1:40" ht="14.25" customHeight="1">
      <c r="Q39" s="381"/>
      <c r="R39" s="301"/>
      <c r="S39" s="984"/>
      <c r="T39" s="934"/>
      <c r="U39" s="310"/>
      <c r="V39" s="1045"/>
      <c r="W39" s="1036"/>
      <c r="X39" s="913"/>
      <c r="Y39" s="1014"/>
      <c r="Z39" s="1014"/>
      <c r="AA39" s="934"/>
      <c r="AB39" s="933"/>
      <c r="AC39" s="933"/>
      <c r="AD39" s="1045"/>
      <c r="AE39" s="1036"/>
      <c r="AF39" s="1014"/>
      <c r="AG39" s="1014"/>
      <c r="AH39" s="914"/>
      <c r="AI39" s="989"/>
      <c r="AJ39" s="992"/>
      <c r="AK39" s="858"/>
    </row>
    <row r="40" spans="1:40" ht="14.25" customHeight="1">
      <c r="B40" s="101" t="s">
        <v>267</v>
      </c>
      <c r="C40" s="101" t="s">
        <v>268</v>
      </c>
      <c r="D40" s="101" t="s">
        <v>269</v>
      </c>
      <c r="E40" s="322" t="s">
        <v>561</v>
      </c>
      <c r="F40" s="322" t="s">
        <v>562</v>
      </c>
      <c r="G40" s="322" t="s">
        <v>563</v>
      </c>
      <c r="H40" s="322" t="s">
        <v>564</v>
      </c>
      <c r="I40" s="322" t="s">
        <v>565</v>
      </c>
      <c r="J40" s="322" t="s">
        <v>566</v>
      </c>
      <c r="K40" s="322" t="s">
        <v>567</v>
      </c>
      <c r="L40" s="322" t="s">
        <v>542</v>
      </c>
      <c r="Q40" s="381"/>
      <c r="R40" s="301"/>
      <c r="S40" s="984"/>
      <c r="T40" s="934"/>
      <c r="U40" s="311"/>
      <c r="V40" s="161" t="s">
        <v>602</v>
      </c>
      <c r="W40" s="161" t="s">
        <v>603</v>
      </c>
      <c r="X40" s="114" t="s">
        <v>570</v>
      </c>
      <c r="Y40" s="939" t="s">
        <v>571</v>
      </c>
      <c r="Z40" s="951"/>
      <c r="AA40" s="934"/>
      <c r="AB40" s="933"/>
      <c r="AC40" s="933"/>
      <c r="AD40" s="395" t="s">
        <v>602</v>
      </c>
      <c r="AE40" s="312" t="s">
        <v>603</v>
      </c>
      <c r="AF40" s="114" t="s">
        <v>570</v>
      </c>
      <c r="AG40" s="939" t="s">
        <v>571</v>
      </c>
      <c r="AH40" s="952"/>
      <c r="AI40" s="990"/>
      <c r="AJ40" s="993"/>
      <c r="AK40" s="858"/>
    </row>
    <row r="41" spans="1:40" ht="11.25" hidden="1" customHeight="1">
      <c r="Q41" s="314"/>
      <c r="R41" s="314">
        <v>1</v>
      </c>
      <c r="S41" s="315" t="s">
        <v>204</v>
      </c>
      <c r="T41" s="316" t="s">
        <v>87</v>
      </c>
      <c r="U41" s="317" t="str">
        <f ca="1">OFFSET(U41,0,-1)</f>
        <v>2</v>
      </c>
      <c r="V41" s="318">
        <f ca="1">OFFSET(V41,0,-1)+1</f>
        <v>3</v>
      </c>
      <c r="W41" s="318">
        <f ca="1">OFFSET(W41,0,-1)+1</f>
        <v>4</v>
      </c>
      <c r="X41" s="318">
        <f ca="1">OFFSET(X41,0,-1)+1</f>
        <v>5</v>
      </c>
      <c r="Y41" s="982">
        <f ca="1">OFFSET(Y41,0,-1)+1</f>
        <v>6</v>
      </c>
      <c r="Z41" s="982"/>
      <c r="AA41" s="222">
        <f ca="1">OFFSET(AA41,0,-2)+1</f>
        <v>7</v>
      </c>
      <c r="AB41" s="222"/>
      <c r="AC41" s="222"/>
      <c r="AD41" s="318">
        <f ca="1">OFFSET(AD41,0,-1)+1</f>
        <v>1</v>
      </c>
      <c r="AE41" s="318">
        <f ca="1">OFFSET(AE41,0,-1)+1</f>
        <v>2</v>
      </c>
      <c r="AF41" s="318">
        <f ca="1">OFFSET(AF41,0,-1)+1</f>
        <v>3</v>
      </c>
      <c r="AG41" s="982">
        <f ca="1">OFFSET(AG41,0,-1)+1</f>
        <v>4</v>
      </c>
      <c r="AH41" s="982"/>
      <c r="AI41" s="318">
        <f ca="1">OFFSET(AI41,0,-2)+1</f>
        <v>5</v>
      </c>
      <c r="AJ41" s="317">
        <f ca="1">OFFSET(AJ41,0,-1)</f>
        <v>5</v>
      </c>
      <c r="AK41" s="318">
        <f ca="1">OFFSET(AK41,0,-1)+1</f>
        <v>6</v>
      </c>
    </row>
    <row r="42" spans="1:40" ht="102" customHeight="1">
      <c r="A42" s="124" t="s">
        <v>330</v>
      </c>
      <c r="E42" s="997">
        <v>1</v>
      </c>
      <c r="R42" s="263"/>
      <c r="S42" s="264">
        <f>INDEX(PT_DIFFERENTIATION_NUM_NTAR,MATCH(A42,PT_DIFFERENTIATION_NTAR_ID,0))</f>
        <v>0</v>
      </c>
      <c r="T42" s="265" t="s">
        <v>255</v>
      </c>
      <c r="U42" s="266"/>
      <c r="V42" s="967"/>
      <c r="W42" s="967"/>
      <c r="X42" s="967"/>
      <c r="Y42" s="967"/>
      <c r="Z42" s="967"/>
      <c r="AA42" s="968"/>
      <c r="AB42" s="267"/>
      <c r="AC42" s="967"/>
      <c r="AD42" s="967"/>
      <c r="AE42" s="967"/>
      <c r="AF42" s="967"/>
      <c r="AG42" s="967"/>
      <c r="AH42" s="967"/>
      <c r="AI42" s="967"/>
      <c r="AJ42" s="968"/>
      <c r="AK42" s="26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63" t="str">
        <f t="shared" ref="AN42:AN56" si="1">IF(T42="","",T42)</f>
        <v>Наименование тарифа</v>
      </c>
    </row>
    <row r="43" spans="1:40" ht="21" customHeight="1">
      <c r="A43" s="124" t="s">
        <v>330</v>
      </c>
      <c r="B43" s="124" t="s">
        <v>331</v>
      </c>
      <c r="E43" s="998"/>
      <c r="F43" s="997">
        <v>1</v>
      </c>
      <c r="Q43" s="360"/>
      <c r="R43" s="270"/>
      <c r="S43" s="264" t="str">
        <f>INDEX(PT_DIFFERENTIATION_NUM_TER,MATCH(B43,PT_DIFFERENTIATION_TER_ID,0))</f>
        <v>.</v>
      </c>
      <c r="T43" s="271" t="s">
        <v>521</v>
      </c>
      <c r="U43" s="266"/>
      <c r="V43" s="967"/>
      <c r="W43" s="967"/>
      <c r="X43" s="967"/>
      <c r="Y43" s="967"/>
      <c r="Z43" s="967"/>
      <c r="AA43" s="968"/>
      <c r="AB43" s="267"/>
      <c r="AC43" s="967"/>
      <c r="AD43" s="967"/>
      <c r="AE43" s="967"/>
      <c r="AF43" s="967"/>
      <c r="AG43" s="967"/>
      <c r="AH43" s="967"/>
      <c r="AI43" s="967"/>
      <c r="AJ43" s="968"/>
      <c r="AK43" s="268" t="s">
        <v>522</v>
      </c>
      <c r="AN43" s="63" t="str">
        <f t="shared" si="1"/>
        <v>Территория действия тарифа</v>
      </c>
    </row>
    <row r="44" spans="1:40" ht="23.25" customHeight="1">
      <c r="A44" s="124" t="s">
        <v>330</v>
      </c>
      <c r="B44" s="124" t="s">
        <v>331</v>
      </c>
      <c r="C44" s="124" t="s">
        <v>332</v>
      </c>
      <c r="E44" s="998"/>
      <c r="F44" s="998"/>
      <c r="G44" s="997">
        <v>1</v>
      </c>
      <c r="Q44" s="360"/>
      <c r="R44" s="270"/>
      <c r="S44" s="264" t="str">
        <f>INDEX(PT_DIFFERENTIATION_NUM_CS,MATCH(C44,PT_DIFFERENTIATION_CS_ID,0))</f>
        <v>..</v>
      </c>
      <c r="T44" s="272" t="s">
        <v>523</v>
      </c>
      <c r="U44" s="266"/>
      <c r="V44" s="967"/>
      <c r="W44" s="967"/>
      <c r="X44" s="967"/>
      <c r="Y44" s="967"/>
      <c r="Z44" s="967"/>
      <c r="AA44" s="968"/>
      <c r="AB44" s="267"/>
      <c r="AC44" s="967"/>
      <c r="AD44" s="967"/>
      <c r="AE44" s="967"/>
      <c r="AF44" s="967"/>
      <c r="AG44" s="967"/>
      <c r="AH44" s="967"/>
      <c r="AI44" s="967"/>
      <c r="AJ44" s="968"/>
      <c r="AK44" s="268" t="s">
        <v>524</v>
      </c>
      <c r="AN44" s="63" t="str">
        <f t="shared" si="1"/>
        <v xml:space="preserve">Наименование системы теплоснабжения </v>
      </c>
    </row>
    <row r="45" spans="1:40" ht="21" customHeight="1">
      <c r="A45" s="124" t="s">
        <v>330</v>
      </c>
      <c r="B45" s="124" t="s">
        <v>331</v>
      </c>
      <c r="C45" s="124" t="s">
        <v>332</v>
      </c>
      <c r="D45" s="124" t="s">
        <v>333</v>
      </c>
      <c r="E45" s="998"/>
      <c r="F45" s="998"/>
      <c r="G45" s="998"/>
      <c r="H45" s="997">
        <v>1</v>
      </c>
      <c r="Q45" s="360"/>
      <c r="R45" s="270"/>
      <c r="S45" s="264" t="str">
        <f>INDEX(PT_DIFFERENTIATION_NUM_IST_TE,MATCH(D45,PT_DIFFERENTIATION_IST_TE_ID,0))</f>
        <v>...</v>
      </c>
      <c r="T45" s="273" t="s">
        <v>525</v>
      </c>
      <c r="U45" s="266"/>
      <c r="V45" s="967"/>
      <c r="W45" s="967"/>
      <c r="X45" s="967"/>
      <c r="Y45" s="967"/>
      <c r="Z45" s="967"/>
      <c r="AA45" s="968"/>
      <c r="AB45" s="267"/>
      <c r="AC45" s="967"/>
      <c r="AD45" s="967"/>
      <c r="AE45" s="967"/>
      <c r="AF45" s="967"/>
      <c r="AG45" s="967"/>
      <c r="AH45" s="967"/>
      <c r="AI45" s="967"/>
      <c r="AJ45" s="968"/>
      <c r="AK45" s="268" t="s">
        <v>526</v>
      </c>
      <c r="AN45" s="63" t="str">
        <f t="shared" si="1"/>
        <v xml:space="preserve">Источник тепловой энергии  </v>
      </c>
    </row>
    <row r="46" spans="1:40" ht="14.25" hidden="1" customHeight="1">
      <c r="A46" s="324" t="s">
        <v>330</v>
      </c>
      <c r="B46" s="324" t="s">
        <v>331</v>
      </c>
      <c r="C46" s="324" t="s">
        <v>332</v>
      </c>
      <c r="D46" s="324" t="s">
        <v>333</v>
      </c>
      <c r="E46" s="998"/>
      <c r="F46" s="998"/>
      <c r="G46" s="998"/>
      <c r="H46" s="998"/>
      <c r="I46" s="858" t="str">
        <f>S45&amp;".1"</f>
        <v>....1</v>
      </c>
      <c r="L46" s="359" t="s">
        <v>527</v>
      </c>
      <c r="P46" s="975">
        <v>1</v>
      </c>
      <c r="R46" s="275"/>
      <c r="S46" s="165"/>
      <c r="T46" s="326"/>
      <c r="U46" s="327"/>
      <c r="V46" s="1003"/>
      <c r="W46" s="1003"/>
      <c r="X46" s="1003"/>
      <c r="Y46" s="1003"/>
      <c r="Z46" s="1003"/>
      <c r="AA46" s="1004"/>
      <c r="AB46" s="328"/>
      <c r="AC46" s="1003"/>
      <c r="AD46" s="1003"/>
      <c r="AE46" s="1003"/>
      <c r="AF46" s="1003"/>
      <c r="AG46" s="1003"/>
      <c r="AH46" s="1003"/>
      <c r="AI46" s="1003"/>
      <c r="AJ46" s="1004"/>
      <c r="AK46" s="329"/>
      <c r="AN46" s="63" t="str">
        <f t="shared" si="1"/>
        <v/>
      </c>
    </row>
    <row r="47" spans="1:40" ht="14.25" hidden="1" customHeight="1">
      <c r="A47" s="324" t="s">
        <v>330</v>
      </c>
      <c r="B47" s="324" t="s">
        <v>331</v>
      </c>
      <c r="C47" s="324" t="s">
        <v>332</v>
      </c>
      <c r="D47" s="324" t="s">
        <v>333</v>
      </c>
      <c r="E47" s="998"/>
      <c r="F47" s="998"/>
      <c r="G47" s="998"/>
      <c r="H47" s="998"/>
      <c r="I47" s="835"/>
      <c r="J47" s="858" t="str">
        <f>S45&amp;".1"</f>
        <v>....1</v>
      </c>
      <c r="P47" s="833"/>
      <c r="Q47" s="975">
        <v>1</v>
      </c>
      <c r="R47" s="277"/>
      <c r="S47" s="165"/>
      <c r="T47" s="361"/>
      <c r="U47" s="327"/>
      <c r="V47" s="1003"/>
      <c r="W47" s="1003"/>
      <c r="X47" s="1003"/>
      <c r="Y47" s="1003"/>
      <c r="Z47" s="1003"/>
      <c r="AA47" s="1004"/>
      <c r="AB47" s="328"/>
      <c r="AC47" s="1003"/>
      <c r="AD47" s="1003"/>
      <c r="AE47" s="1003"/>
      <c r="AF47" s="1003"/>
      <c r="AG47" s="1003"/>
      <c r="AH47" s="1003"/>
      <c r="AI47" s="1003"/>
      <c r="AJ47" s="1004"/>
      <c r="AK47" s="329"/>
      <c r="AN47" s="63" t="str">
        <f t="shared" si="1"/>
        <v/>
      </c>
    </row>
    <row r="48" spans="1:40" ht="21" customHeight="1">
      <c r="A48" s="124" t="s">
        <v>330</v>
      </c>
      <c r="B48" s="124" t="s">
        <v>331</v>
      </c>
      <c r="C48" s="124" t="s">
        <v>332</v>
      </c>
      <c r="D48" s="124" t="s">
        <v>333</v>
      </c>
      <c r="E48" s="998"/>
      <c r="F48" s="998"/>
      <c r="G48" s="998"/>
      <c r="H48" s="998"/>
      <c r="I48" s="835"/>
      <c r="J48" s="835"/>
      <c r="K48" s="64" t="str">
        <f>S45&amp;".1"</f>
        <v>....1</v>
      </c>
      <c r="P48" s="833"/>
      <c r="Q48" s="833"/>
      <c r="R48" s="277">
        <v>1</v>
      </c>
      <c r="S48" s="335" t="str">
        <f>$K48</f>
        <v>....1</v>
      </c>
      <c r="T48" s="363"/>
      <c r="U48" s="266"/>
      <c r="V48" s="280"/>
      <c r="W48" s="282"/>
      <c r="X48" s="283"/>
      <c r="Y48" s="98" t="s">
        <v>46</v>
      </c>
      <c r="Z48" s="283"/>
      <c r="AA48" s="98" t="s">
        <v>46</v>
      </c>
      <c r="AB48" s="392"/>
      <c r="AC48" s="393" t="s">
        <v>5</v>
      </c>
      <c r="AD48" s="280"/>
      <c r="AE48" s="282"/>
      <c r="AF48" s="283"/>
      <c r="AG48" s="98" t="s">
        <v>46</v>
      </c>
      <c r="AH48" s="283"/>
      <c r="AI48" s="98" t="s">
        <v>46</v>
      </c>
      <c r="AJ48" s="320"/>
      <c r="AK48" s="994" t="s">
        <v>604</v>
      </c>
      <c r="AL48" s="242" t="e">
        <f ca="1">STRCHECKDATE(#REF!)</f>
        <v>#NAME?</v>
      </c>
      <c r="AN48" s="63" t="str">
        <f t="shared" si="1"/>
        <v/>
      </c>
    </row>
    <row r="49" spans="1:40" ht="11.25" customHeight="1">
      <c r="A49" s="124" t="s">
        <v>330</v>
      </c>
      <c r="B49" s="124" t="s">
        <v>331</v>
      </c>
      <c r="C49" s="124" t="s">
        <v>332</v>
      </c>
      <c r="D49" s="124" t="s">
        <v>333</v>
      </c>
      <c r="E49" s="998"/>
      <c r="F49" s="998"/>
      <c r="G49" s="998"/>
      <c r="H49" s="998"/>
      <c r="I49" s="835"/>
      <c r="J49" s="858"/>
      <c r="P49" s="833"/>
      <c r="Q49" s="833"/>
      <c r="R49" s="275"/>
      <c r="S49" s="286"/>
      <c r="T49" s="289" t="s">
        <v>592</v>
      </c>
      <c r="U49" s="93"/>
      <c r="V49" s="93"/>
      <c r="W49" s="93"/>
      <c r="X49" s="93"/>
      <c r="Y49" s="93"/>
      <c r="Z49" s="93"/>
      <c r="AA49" s="288"/>
      <c r="AB49" s="93"/>
      <c r="AC49" s="93"/>
      <c r="AD49" s="93"/>
      <c r="AE49" s="93"/>
      <c r="AF49" s="93"/>
      <c r="AG49" s="93"/>
      <c r="AH49" s="93"/>
      <c r="AI49" s="93"/>
      <c r="AJ49" s="288"/>
      <c r="AK49" s="996"/>
      <c r="AN49" s="63" t="str">
        <f t="shared" si="1"/>
        <v>Добавить строку</v>
      </c>
    </row>
    <row r="50" spans="1:40" ht="0.75" customHeight="1">
      <c r="A50" s="324" t="s">
        <v>330</v>
      </c>
      <c r="B50" s="324" t="s">
        <v>331</v>
      </c>
      <c r="C50" s="324" t="s">
        <v>332</v>
      </c>
      <c r="D50" s="324" t="s">
        <v>333</v>
      </c>
      <c r="E50" s="998"/>
      <c r="F50" s="998"/>
      <c r="G50" s="998"/>
      <c r="H50" s="998"/>
      <c r="I50" s="858"/>
      <c r="P50" s="833"/>
      <c r="R50" s="275"/>
      <c r="S50" s="330"/>
      <c r="T50" s="331" t="s">
        <v>536</v>
      </c>
      <c r="U50" s="332"/>
      <c r="V50" s="332"/>
      <c r="W50" s="332"/>
      <c r="X50" s="332"/>
      <c r="Y50" s="332"/>
      <c r="Z50" s="332"/>
      <c r="AA50" s="332"/>
      <c r="AB50" s="332"/>
      <c r="AC50" s="332"/>
      <c r="AD50" s="332"/>
      <c r="AE50" s="332"/>
      <c r="AF50" s="332"/>
      <c r="AG50" s="332"/>
      <c r="AH50" s="332"/>
      <c r="AI50" s="332"/>
      <c r="AJ50" s="332"/>
      <c r="AK50" s="333"/>
      <c r="AN50" s="63" t="str">
        <f t="shared" si="1"/>
        <v>Добавить группу потребителей</v>
      </c>
    </row>
    <row r="51" spans="1:40" ht="0.75" customHeight="1">
      <c r="A51" s="324" t="s">
        <v>330</v>
      </c>
      <c r="B51" s="324" t="s">
        <v>331</v>
      </c>
      <c r="C51" s="324" t="s">
        <v>332</v>
      </c>
      <c r="D51" s="324" t="s">
        <v>333</v>
      </c>
      <c r="E51" s="998"/>
      <c r="F51" s="998"/>
      <c r="G51" s="998"/>
      <c r="H51" s="997"/>
      <c r="R51" s="385"/>
      <c r="S51" s="330"/>
      <c r="T51" s="331"/>
      <c r="U51" s="332"/>
      <c r="V51" s="332"/>
      <c r="W51" s="332"/>
      <c r="X51" s="332"/>
      <c r="Y51" s="332"/>
      <c r="Z51" s="332"/>
      <c r="AA51" s="332"/>
      <c r="AB51" s="332"/>
      <c r="AC51" s="332"/>
      <c r="AD51" s="332"/>
      <c r="AE51" s="332"/>
      <c r="AF51" s="332"/>
      <c r="AG51" s="332"/>
      <c r="AH51" s="332"/>
      <c r="AI51" s="332"/>
      <c r="AJ51" s="332"/>
      <c r="AK51" s="333"/>
      <c r="AN51" s="63" t="str">
        <f t="shared" si="1"/>
        <v/>
      </c>
    </row>
    <row r="52" spans="1:40" ht="0.75" customHeight="1">
      <c r="A52" s="324" t="s">
        <v>330</v>
      </c>
      <c r="B52" s="324" t="s">
        <v>331</v>
      </c>
      <c r="C52" s="324" t="s">
        <v>332</v>
      </c>
      <c r="E52" s="998"/>
      <c r="F52" s="998"/>
      <c r="G52" s="997"/>
      <c r="T52" s="297" t="s">
        <v>538</v>
      </c>
      <c r="AN52" s="63" t="str">
        <f t="shared" si="1"/>
        <v>Добавить источник для дифференциации</v>
      </c>
    </row>
    <row r="53" spans="1:40" ht="0.75" customHeight="1">
      <c r="A53" s="324" t="s">
        <v>330</v>
      </c>
      <c r="B53" s="324" t="s">
        <v>331</v>
      </c>
      <c r="E53" s="998"/>
      <c r="F53" s="997"/>
      <c r="T53" s="297" t="s">
        <v>539</v>
      </c>
      <c r="AN53" s="63" t="str">
        <f t="shared" si="1"/>
        <v>Добавить централизованную систему для дифференциации</v>
      </c>
    </row>
    <row r="54" spans="1:40" ht="0.75" customHeight="1">
      <c r="A54" s="324" t="s">
        <v>330</v>
      </c>
      <c r="E54" s="998"/>
      <c r="T54" s="297" t="s">
        <v>540</v>
      </c>
      <c r="AN54" s="63" t="str">
        <f t="shared" si="1"/>
        <v>Добавить территорию для дифференциации</v>
      </c>
    </row>
    <row r="55" spans="1:40" ht="0.75" customHeight="1">
      <c r="A55" s="324" t="s">
        <v>330</v>
      </c>
      <c r="E55" s="997"/>
      <c r="T55" s="297" t="s">
        <v>540</v>
      </c>
      <c r="AN55" s="63" t="str">
        <f t="shared" si="1"/>
        <v>Добавить территорию для дифференциации</v>
      </c>
    </row>
    <row r="56" spans="1:40" ht="0.75" customHeight="1">
      <c r="T56" s="297" t="s">
        <v>572</v>
      </c>
      <c r="AN56" s="63" t="str">
        <f t="shared" si="1"/>
        <v>Добавить наименование тарифа</v>
      </c>
    </row>
    <row r="57" spans="1:40" ht="11.25" customHeight="1"/>
    <row r="58" spans="1:40" ht="18.75" customHeight="1">
      <c r="T58" s="833"/>
      <c r="U58" s="833"/>
      <c r="V58" s="833"/>
      <c r="W58" s="833"/>
      <c r="X58" s="833"/>
      <c r="Y58" s="833"/>
      <c r="Z58" s="833"/>
      <c r="AA58" s="833"/>
      <c r="AB58" s="833"/>
      <c r="AC58" s="833"/>
      <c r="AD58" s="833"/>
      <c r="AE58" s="833"/>
      <c r="AF58" s="833"/>
      <c r="AG58" s="833"/>
      <c r="AH58" s="833"/>
      <c r="AI58" s="833"/>
      <c r="AJ58" s="833"/>
      <c r="AK58" s="833"/>
    </row>
    <row r="59" spans="1:40" ht="19.5" customHeight="1">
      <c r="T59" s="833"/>
      <c r="U59" s="833"/>
      <c r="V59" s="833"/>
      <c r="W59" s="833"/>
      <c r="X59" s="833"/>
      <c r="Y59" s="833"/>
      <c r="Z59" s="833"/>
      <c r="AA59" s="833"/>
      <c r="AB59" s="833"/>
      <c r="AC59" s="833"/>
      <c r="AD59" s="833"/>
      <c r="AE59" s="833"/>
      <c r="AF59" s="833"/>
      <c r="AG59" s="833"/>
      <c r="AH59" s="833"/>
      <c r="AI59" s="833"/>
      <c r="AJ59" s="833"/>
      <c r="AK59" s="833"/>
    </row>
    <row r="61" spans="1:40" ht="18.75" customHeight="1">
      <c r="T61" s="833"/>
      <c r="U61" s="833"/>
      <c r="V61" s="833"/>
      <c r="W61" s="833"/>
      <c r="X61" s="833"/>
      <c r="Y61" s="833"/>
      <c r="Z61" s="833"/>
      <c r="AA61" s="833"/>
      <c r="AB61" s="833"/>
      <c r="AC61" s="833"/>
      <c r="AD61" s="833"/>
      <c r="AE61" s="833"/>
      <c r="AF61" s="833"/>
      <c r="AG61" s="833"/>
      <c r="AH61" s="833"/>
      <c r="AI61" s="833"/>
      <c r="AJ61" s="833"/>
      <c r="AK61" s="833"/>
    </row>
    <row r="62" spans="1:40" ht="15.75" customHeight="1">
      <c r="T62" s="833"/>
      <c r="U62" s="833"/>
      <c r="V62" s="833"/>
      <c r="W62" s="833"/>
      <c r="X62" s="833"/>
      <c r="Y62" s="833"/>
      <c r="Z62" s="833"/>
      <c r="AA62" s="833"/>
      <c r="AB62" s="833"/>
      <c r="AC62" s="833"/>
      <c r="AD62" s="833"/>
      <c r="AE62" s="833"/>
      <c r="AF62" s="833"/>
      <c r="AG62" s="833"/>
      <c r="AH62" s="833"/>
      <c r="AI62" s="833"/>
      <c r="AJ62" s="833"/>
      <c r="AK62" s="833"/>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F67"/>
  <sheetViews>
    <sheetView showGridLines="0" topLeftCell="R27" zoomScale="90" workbookViewId="0"/>
  </sheetViews>
  <sheetFormatPr defaultColWidth="10.5703125" defaultRowHeight="14.25" customHeight="1"/>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7109375" customWidth="1"/>
    <col min="19" max="19" width="12.7109375" customWidth="1"/>
    <col min="20" max="20" width="32"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2" width="3.7109375" customWidth="1"/>
    <col min="33" max="33" width="24.7109375" customWidth="1"/>
    <col min="34" max="36" width="3.7109375" customWidth="1"/>
    <col min="37" max="37" width="24.7109375" customWidth="1"/>
    <col min="38" max="40" width="3.7109375" customWidth="1"/>
    <col min="41" max="41" width="18.85546875" customWidth="1"/>
    <col min="42" max="44" width="3.7109375" customWidth="1"/>
    <col min="45" max="45" width="18.85546875" customWidth="1"/>
    <col min="46" max="49" width="21.7109375" customWidth="1"/>
    <col min="50" max="50" width="11.7109375" customWidth="1"/>
    <col min="51" max="51" width="3.7109375" customWidth="1"/>
    <col min="52" max="52" width="11.7109375" customWidth="1"/>
    <col min="53" max="53" width="8.5703125" hidden="1" customWidth="1"/>
    <col min="54" max="54" width="4.7109375" customWidth="1"/>
    <col min="55" max="55" width="115.7109375" customWidth="1"/>
    <col min="58" max="58" width="11.140625" customWidth="1"/>
  </cols>
  <sheetData>
    <row r="1" spans="5:58" ht="14.25" hidden="1" customHeight="1"/>
    <row r="2" spans="5:58" ht="21" hidden="1" customHeight="1">
      <c r="E2" s="971">
        <v>1</v>
      </c>
      <c r="R2" s="263"/>
      <c r="S2" s="264" t="e">
        <f>INDEX(PT_DIFFERENTIATION_NUM_NTAR,MATCH(A2,PT_DIFFERENTIATION_NTAR_ID,0))</f>
        <v>#N/A</v>
      </c>
      <c r="T2" s="265" t="s">
        <v>255</v>
      </c>
      <c r="U2" s="266"/>
      <c r="V2" s="967"/>
      <c r="W2" s="967"/>
      <c r="X2" s="967"/>
      <c r="Y2" s="967"/>
      <c r="Z2" s="967"/>
      <c r="AA2" s="967"/>
      <c r="AB2" s="967"/>
      <c r="AC2" s="968"/>
      <c r="AD2" s="966" t="e">
        <f>INDEX(PT_DIFFERENTIATION_NTAR,MATCH(A2,PT_DIFFERENTIATION_NTAR_ID,0))</f>
        <v>#N/A</v>
      </c>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8"/>
      <c r="BC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63" t="str">
        <f t="shared" ref="BF2:BF8" si="0">IF(T2="","",T2)</f>
        <v>Наименование тарифа</v>
      </c>
    </row>
    <row r="3" spans="5:58" ht="21" hidden="1" customHeight="1">
      <c r="E3" s="972"/>
      <c r="F3" s="971">
        <v>1</v>
      </c>
      <c r="Q3" s="360"/>
      <c r="R3" s="270"/>
      <c r="S3" s="264" t="e">
        <f>INDEX(PT_DIFFERENTIATION_NUM_TER,MATCH(B3,PT_DIFFERENTIATION_TER_ID,0))</f>
        <v>#N/A</v>
      </c>
      <c r="T3" s="271" t="s">
        <v>521</v>
      </c>
      <c r="U3" s="266"/>
      <c r="V3" s="967"/>
      <c r="W3" s="967"/>
      <c r="X3" s="967"/>
      <c r="Y3" s="967"/>
      <c r="Z3" s="967"/>
      <c r="AA3" s="967"/>
      <c r="AB3" s="967"/>
      <c r="AC3" s="968"/>
      <c r="AD3" s="966" t="e">
        <f>INDEX(PT_DIFFERENTIATION_TER,MATCH(B3,PT_DIFFERENTIATION_TER_ID,0))</f>
        <v>#N/A</v>
      </c>
      <c r="AE3" s="967"/>
      <c r="AF3" s="967"/>
      <c r="AG3" s="967"/>
      <c r="AH3" s="967"/>
      <c r="AI3" s="967"/>
      <c r="AJ3" s="967"/>
      <c r="AK3" s="967"/>
      <c r="AL3" s="967"/>
      <c r="AM3" s="967"/>
      <c r="AN3" s="967"/>
      <c r="AO3" s="967"/>
      <c r="AP3" s="967"/>
      <c r="AQ3" s="967"/>
      <c r="AR3" s="967"/>
      <c r="AS3" s="967"/>
      <c r="AT3" s="967"/>
      <c r="AU3" s="967"/>
      <c r="AV3" s="967"/>
      <c r="AW3" s="967"/>
      <c r="AX3" s="967"/>
      <c r="AY3" s="967"/>
      <c r="AZ3" s="967"/>
      <c r="BA3" s="967"/>
      <c r="BB3" s="968"/>
      <c r="BC3" s="268" t="s">
        <v>522</v>
      </c>
      <c r="BF3" s="63" t="str">
        <f t="shared" si="0"/>
        <v>Территория действия тарифа</v>
      </c>
    </row>
    <row r="4" spans="5:58" ht="42" hidden="1" customHeight="1">
      <c r="E4" s="972"/>
      <c r="F4" s="972"/>
      <c r="G4" s="971">
        <v>1</v>
      </c>
      <c r="Q4" s="360"/>
      <c r="R4" s="270"/>
      <c r="S4" s="264" t="e">
        <f>INDEX(PT_DIFFERENTIATION_NUM_CS,MATCH(C4,PT_DIFFERENTIATION_CS_ID,0))</f>
        <v>#N/A</v>
      </c>
      <c r="T4" s="272" t="s">
        <v>605</v>
      </c>
      <c r="U4" s="266"/>
      <c r="V4" s="967"/>
      <c r="W4" s="967"/>
      <c r="X4" s="967"/>
      <c r="Y4" s="967"/>
      <c r="Z4" s="967"/>
      <c r="AA4" s="967"/>
      <c r="AB4" s="967"/>
      <c r="AC4" s="968"/>
      <c r="AD4" s="966" t="e">
        <f>INDEX(PT_DIFFERENTIATION_CS,MATCH(C4,PT_DIFFERENTIATION_CS_ID,0))</f>
        <v>#N/A</v>
      </c>
      <c r="AE4" s="967"/>
      <c r="AF4" s="967"/>
      <c r="AG4" s="967"/>
      <c r="AH4" s="967"/>
      <c r="AI4" s="967"/>
      <c r="AJ4" s="967"/>
      <c r="AK4" s="967"/>
      <c r="AL4" s="967"/>
      <c r="AM4" s="967"/>
      <c r="AN4" s="967"/>
      <c r="AO4" s="967"/>
      <c r="AP4" s="967"/>
      <c r="AQ4" s="967"/>
      <c r="AR4" s="967"/>
      <c r="AS4" s="967"/>
      <c r="AT4" s="967"/>
      <c r="AU4" s="967"/>
      <c r="AV4" s="967"/>
      <c r="AW4" s="967"/>
      <c r="AX4" s="967"/>
      <c r="AY4" s="967"/>
      <c r="AZ4" s="967"/>
      <c r="BA4" s="967"/>
      <c r="BB4" s="968"/>
      <c r="BC4" s="268" t="s">
        <v>606</v>
      </c>
      <c r="BF4" s="63" t="str">
        <f t="shared" si="0"/>
        <v>Наименование централизованной системы холодного водоснабжения</v>
      </c>
    </row>
    <row r="5" spans="5:58" ht="14.25" hidden="1" customHeight="1">
      <c r="E5" s="972"/>
      <c r="F5" s="972"/>
      <c r="G5" s="972"/>
      <c r="H5" s="971">
        <v>1</v>
      </c>
      <c r="Q5" s="396"/>
      <c r="R5" s="277"/>
      <c r="S5" s="165"/>
      <c r="T5" s="397"/>
      <c r="U5" s="327"/>
      <c r="V5" s="1003"/>
      <c r="W5" s="1003"/>
      <c r="X5" s="1003"/>
      <c r="Y5" s="1003"/>
      <c r="Z5" s="1003"/>
      <c r="AA5" s="1003"/>
      <c r="AB5" s="1003"/>
      <c r="AC5" s="1004"/>
      <c r="AD5" s="1002"/>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4"/>
      <c r="BC5" s="329" t="s">
        <v>526</v>
      </c>
      <c r="BF5" s="63" t="str">
        <f t="shared" si="0"/>
        <v/>
      </c>
    </row>
    <row r="6" spans="5:58" ht="14.25" hidden="1" customHeight="1">
      <c r="E6" s="972"/>
      <c r="F6" s="972"/>
      <c r="G6" s="972"/>
      <c r="H6" s="972"/>
      <c r="I6" s="973" t="str">
        <f>S5&amp;".1"</f>
        <v>.1</v>
      </c>
      <c r="L6" s="334" t="s">
        <v>527</v>
      </c>
      <c r="P6" s="975">
        <v>1</v>
      </c>
      <c r="R6" s="275"/>
      <c r="S6" s="165"/>
      <c r="T6" s="326"/>
      <c r="U6" s="327"/>
      <c r="V6" s="1003"/>
      <c r="W6" s="1003"/>
      <c r="X6" s="1003"/>
      <c r="Y6" s="1003"/>
      <c r="Z6" s="1003"/>
      <c r="AA6" s="1003"/>
      <c r="AB6" s="1003"/>
      <c r="AC6" s="1004"/>
      <c r="AD6" s="1002"/>
      <c r="AE6" s="1003"/>
      <c r="AF6" s="1003"/>
      <c r="AG6" s="1003"/>
      <c r="AH6" s="1003"/>
      <c r="AI6" s="1003"/>
      <c r="AJ6" s="1003"/>
      <c r="AK6" s="1003"/>
      <c r="AL6" s="1003"/>
      <c r="AM6" s="1003"/>
      <c r="AN6" s="1003"/>
      <c r="AO6" s="1003"/>
      <c r="AP6" s="1003"/>
      <c r="AQ6" s="1003"/>
      <c r="AR6" s="1003"/>
      <c r="AS6" s="1003"/>
      <c r="AT6" s="1003"/>
      <c r="AU6" s="1003"/>
      <c r="AV6" s="1003"/>
      <c r="AW6" s="1003"/>
      <c r="AX6" s="1003"/>
      <c r="AY6" s="1003"/>
      <c r="AZ6" s="1003"/>
      <c r="BA6" s="1003"/>
      <c r="BB6" s="1004"/>
      <c r="BC6" s="329"/>
      <c r="BF6" s="63" t="str">
        <f t="shared" si="0"/>
        <v/>
      </c>
    </row>
    <row r="7" spans="5:58" ht="14.25" hidden="1" customHeight="1">
      <c r="E7" s="972"/>
      <c r="F7" s="972"/>
      <c r="G7" s="972"/>
      <c r="H7" s="972"/>
      <c r="I7" s="974"/>
      <c r="J7" s="973" t="str">
        <f>S5&amp;".1"</f>
        <v>.1</v>
      </c>
      <c r="P7" s="833"/>
      <c r="Q7" s="975">
        <v>1</v>
      </c>
      <c r="R7" s="277"/>
      <c r="S7" s="165"/>
      <c r="T7" s="361"/>
      <c r="U7" s="327"/>
      <c r="V7" s="1003"/>
      <c r="W7" s="1003"/>
      <c r="X7" s="1003"/>
      <c r="Y7" s="1003"/>
      <c r="Z7" s="1003"/>
      <c r="AA7" s="1003"/>
      <c r="AB7" s="1003"/>
      <c r="AC7" s="1004"/>
      <c r="AD7" s="1002"/>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4"/>
      <c r="BC7" s="329"/>
      <c r="BF7" s="63" t="str">
        <f t="shared" si="0"/>
        <v/>
      </c>
    </row>
    <row r="8" spans="5:58" ht="11.25" hidden="1" customHeight="1">
      <c r="E8" s="972"/>
      <c r="F8" s="972"/>
      <c r="G8" s="972"/>
      <c r="H8" s="972"/>
      <c r="I8" s="974"/>
      <c r="J8" s="974"/>
      <c r="K8" s="973" t="e">
        <f>S4&amp;".1"</f>
        <v>#N/A</v>
      </c>
      <c r="P8" s="833"/>
      <c r="Q8" s="833"/>
      <c r="R8" s="1031">
        <v>1</v>
      </c>
      <c r="S8" s="1028" t="e">
        <f>$K8</f>
        <v>#N/A</v>
      </c>
      <c r="T8" s="1048"/>
      <c r="U8" s="266"/>
      <c r="V8" s="280"/>
      <c r="W8" s="282"/>
      <c r="X8" s="280"/>
      <c r="Y8" s="282"/>
      <c r="Z8" s="283"/>
      <c r="AA8" s="98" t="s">
        <v>46</v>
      </c>
      <c r="AB8" s="283"/>
      <c r="AC8" s="98" t="s">
        <v>46</v>
      </c>
      <c r="AD8" s="920" t="s">
        <v>46</v>
      </c>
      <c r="AE8" s="1024"/>
      <c r="AF8" s="930">
        <v>1</v>
      </c>
      <c r="AG8" s="1047"/>
      <c r="AH8" s="845" t="s">
        <v>46</v>
      </c>
      <c r="AI8" s="1024"/>
      <c r="AJ8" s="930">
        <v>1</v>
      </c>
      <c r="AK8" s="1046" t="s">
        <v>5</v>
      </c>
      <c r="AL8" s="845" t="s">
        <v>46</v>
      </c>
      <c r="AM8" s="908"/>
      <c r="AN8" s="930">
        <v>1</v>
      </c>
      <c r="AO8" s="1051"/>
      <c r="AP8" s="1052" t="s">
        <v>46</v>
      </c>
      <c r="AQ8" s="364"/>
      <c r="AR8" s="159">
        <v>1</v>
      </c>
      <c r="AS8" s="27" t="s">
        <v>5</v>
      </c>
      <c r="AT8" s="280"/>
      <c r="AU8" s="282"/>
      <c r="AV8" s="280"/>
      <c r="AW8" s="282"/>
      <c r="AX8" s="283"/>
      <c r="AY8" s="98" t="s">
        <v>46</v>
      </c>
      <c r="AZ8" s="283"/>
      <c r="BA8" s="98" t="s">
        <v>46</v>
      </c>
      <c r="BB8" s="320"/>
      <c r="BC8" s="994" t="s">
        <v>625</v>
      </c>
      <c r="BF8" s="63" t="str">
        <f t="shared" si="0"/>
        <v/>
      </c>
    </row>
    <row r="9" spans="5:58" ht="11.25" hidden="1" customHeight="1">
      <c r="E9" s="972"/>
      <c r="F9" s="972"/>
      <c r="G9" s="972"/>
      <c r="H9" s="972"/>
      <c r="I9" s="974"/>
      <c r="J9" s="974"/>
      <c r="K9" s="973"/>
      <c r="P9" s="833"/>
      <c r="Q9" s="833"/>
      <c r="R9" s="1031"/>
      <c r="S9" s="1029"/>
      <c r="T9" s="1049"/>
      <c r="U9" s="266"/>
      <c r="V9" s="354"/>
      <c r="W9" s="367"/>
      <c r="X9" s="354"/>
      <c r="Y9" s="367"/>
      <c r="Z9" s="354"/>
      <c r="AA9" s="354"/>
      <c r="AB9" s="354"/>
      <c r="AC9" s="354"/>
      <c r="AD9" s="921"/>
      <c r="AE9" s="1024"/>
      <c r="AF9" s="930"/>
      <c r="AG9" s="1047"/>
      <c r="AH9" s="845"/>
      <c r="AI9" s="1024"/>
      <c r="AJ9" s="930"/>
      <c r="AK9" s="1046"/>
      <c r="AL9" s="845"/>
      <c r="AM9" s="913"/>
      <c r="AN9" s="930"/>
      <c r="AO9" s="1051"/>
      <c r="AP9" s="1053"/>
      <c r="AQ9" s="366"/>
      <c r="AR9" s="86"/>
      <c r="AS9" s="86" t="s">
        <v>626</v>
      </c>
      <c r="AT9" s="354"/>
      <c r="AU9" s="367"/>
      <c r="AV9" s="354"/>
      <c r="AW9" s="367"/>
      <c r="AX9" s="354"/>
      <c r="AY9" s="354"/>
      <c r="AZ9" s="354"/>
      <c r="BA9" s="354"/>
      <c r="BB9" s="365"/>
      <c r="BC9" s="995"/>
    </row>
    <row r="10" spans="5:58" ht="11.25" hidden="1" customHeight="1">
      <c r="E10" s="972"/>
      <c r="F10" s="972"/>
      <c r="G10" s="972"/>
      <c r="H10" s="972"/>
      <c r="I10" s="974"/>
      <c r="J10" s="974"/>
      <c r="K10" s="973"/>
      <c r="P10" s="833"/>
      <c r="Q10" s="833"/>
      <c r="R10" s="1031"/>
      <c r="S10" s="1029"/>
      <c r="T10" s="1049"/>
      <c r="U10" s="266"/>
      <c r="V10" s="354"/>
      <c r="W10" s="367"/>
      <c r="X10" s="354"/>
      <c r="Y10" s="367"/>
      <c r="Z10" s="354"/>
      <c r="AA10" s="354"/>
      <c r="AB10" s="354"/>
      <c r="AC10" s="354"/>
      <c r="AD10" s="921"/>
      <c r="AE10" s="1024"/>
      <c r="AF10" s="930"/>
      <c r="AG10" s="1047"/>
      <c r="AH10" s="845"/>
      <c r="AI10" s="1024"/>
      <c r="AJ10" s="930"/>
      <c r="AK10" s="1046"/>
      <c r="AL10" s="845"/>
      <c r="AM10" s="366"/>
      <c r="AN10" s="398"/>
      <c r="AO10" s="398" t="s">
        <v>627</v>
      </c>
      <c r="AP10" s="86"/>
      <c r="AQ10" s="86"/>
      <c r="AR10" s="86"/>
      <c r="AS10" s="354"/>
      <c r="AT10" s="354"/>
      <c r="AU10" s="367"/>
      <c r="AV10" s="354"/>
      <c r="AW10" s="367"/>
      <c r="AX10" s="354"/>
      <c r="AY10" s="354"/>
      <c r="AZ10" s="354"/>
      <c r="BA10" s="354"/>
      <c r="BB10" s="365"/>
      <c r="BC10" s="995"/>
    </row>
    <row r="11" spans="5:58" ht="11.25" hidden="1" customHeight="1">
      <c r="E11" s="972"/>
      <c r="F11" s="972"/>
      <c r="G11" s="972"/>
      <c r="H11" s="972"/>
      <c r="I11" s="974"/>
      <c r="J11" s="974"/>
      <c r="K11" s="973"/>
      <c r="P11" s="833"/>
      <c r="Q11" s="833"/>
      <c r="R11" s="1031"/>
      <c r="S11" s="1029"/>
      <c r="T11" s="1049"/>
      <c r="U11" s="266"/>
      <c r="V11" s="354"/>
      <c r="W11" s="367"/>
      <c r="X11" s="354"/>
      <c r="Y11" s="367"/>
      <c r="Z11" s="354"/>
      <c r="AA11" s="354"/>
      <c r="AB11" s="354"/>
      <c r="AC11" s="354"/>
      <c r="AD11" s="921"/>
      <c r="AE11" s="1024"/>
      <c r="AF11" s="930"/>
      <c r="AG11" s="1047"/>
      <c r="AH11" s="845"/>
      <c r="AI11" s="369"/>
      <c r="AJ11" s="75"/>
      <c r="AK11" s="236" t="s">
        <v>628</v>
      </c>
      <c r="AL11" s="354"/>
      <c r="AM11" s="354"/>
      <c r="AN11" s="354"/>
      <c r="AO11" s="354"/>
      <c r="AP11" s="354"/>
      <c r="AQ11" s="354"/>
      <c r="AR11" s="354"/>
      <c r="AS11" s="354"/>
      <c r="AT11" s="354"/>
      <c r="AU11" s="367"/>
      <c r="AV11" s="354"/>
      <c r="AW11" s="367"/>
      <c r="AX11" s="354"/>
      <c r="AY11" s="354"/>
      <c r="AZ11" s="354"/>
      <c r="BA11" s="354"/>
      <c r="BB11" s="365"/>
      <c r="BC11" s="995"/>
    </row>
    <row r="12" spans="5:58" ht="11.25" hidden="1" customHeight="1">
      <c r="E12" s="972"/>
      <c r="F12" s="972"/>
      <c r="G12" s="972"/>
      <c r="H12" s="972"/>
      <c r="I12" s="974"/>
      <c r="J12" s="974"/>
      <c r="K12" s="973"/>
      <c r="P12" s="833"/>
      <c r="Q12" s="833"/>
      <c r="R12" s="1031"/>
      <c r="S12" s="1030"/>
      <c r="T12" s="1050"/>
      <c r="U12" s="266"/>
      <c r="V12" s="354"/>
      <c r="W12" s="355" t="str">
        <f>Z8&amp;"-"&amp;AB8</f>
        <v>-</v>
      </c>
      <c r="X12" s="354"/>
      <c r="Y12" s="355" t="str">
        <f>AB8&amp;"-"&amp;AD8</f>
        <v>-да</v>
      </c>
      <c r="Z12" s="354"/>
      <c r="AA12" s="354"/>
      <c r="AB12" s="354"/>
      <c r="AC12" s="354"/>
      <c r="AD12" s="871"/>
      <c r="AE12" s="371"/>
      <c r="AF12" s="372"/>
      <c r="AG12" s="86" t="s">
        <v>629</v>
      </c>
      <c r="AH12" s="354"/>
      <c r="AI12" s="354"/>
      <c r="AJ12" s="354"/>
      <c r="AK12" s="354"/>
      <c r="AL12" s="354"/>
      <c r="AM12" s="354"/>
      <c r="AN12" s="354"/>
      <c r="AO12" s="354"/>
      <c r="AP12" s="354"/>
      <c r="AQ12" s="354"/>
      <c r="AR12" s="354"/>
      <c r="AS12" s="354"/>
      <c r="AT12" s="354"/>
      <c r="AU12" s="355" t="str">
        <f>AX8&amp;"-"&amp;AZ8</f>
        <v>-</v>
      </c>
      <c r="AV12" s="354"/>
      <c r="AW12" s="355" t="str">
        <f>AZ8&amp;"-"&amp;BB8</f>
        <v>-</v>
      </c>
      <c r="AX12" s="354"/>
      <c r="AY12" s="354"/>
      <c r="AZ12" s="354"/>
      <c r="BA12" s="354"/>
      <c r="BB12" s="370" t="str">
        <f>BE8&amp;"-"&amp;BG8</f>
        <v>-</v>
      </c>
      <c r="BC12" s="995"/>
      <c r="BF12" s="63" t="str">
        <f t="shared" ref="BF12:BF18" si="1">IF(T12="","",T12)</f>
        <v/>
      </c>
    </row>
    <row r="13" spans="5:58" ht="11.25" hidden="1" customHeight="1">
      <c r="E13" s="972"/>
      <c r="F13" s="972"/>
      <c r="G13" s="972"/>
      <c r="H13" s="972"/>
      <c r="I13" s="974"/>
      <c r="J13" s="973"/>
      <c r="P13" s="833"/>
      <c r="Q13" s="833"/>
      <c r="R13" s="275"/>
      <c r="S13" s="286"/>
      <c r="T13" s="289" t="s">
        <v>592</v>
      </c>
      <c r="U13" s="93"/>
      <c r="V13" s="93"/>
      <c r="W13" s="93"/>
      <c r="X13" s="93"/>
      <c r="Y13" s="93"/>
      <c r="Z13" s="93"/>
      <c r="AA13" s="93"/>
      <c r="AB13" s="93"/>
      <c r="AC13" s="93"/>
      <c r="AD13" s="384"/>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288"/>
      <c r="BC13" s="996"/>
      <c r="BF13" s="63" t="str">
        <f t="shared" si="1"/>
        <v>Добавить строку</v>
      </c>
    </row>
    <row r="14" spans="5:58" ht="14.25" hidden="1" customHeight="1">
      <c r="E14" s="972"/>
      <c r="F14" s="972"/>
      <c r="G14" s="972"/>
      <c r="H14" s="972"/>
      <c r="I14" s="973"/>
      <c r="P14" s="833"/>
      <c r="R14" s="275"/>
      <c r="S14" s="330"/>
      <c r="T14" s="331"/>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3"/>
      <c r="BF14" s="63" t="str">
        <f t="shared" si="1"/>
        <v/>
      </c>
    </row>
    <row r="15" spans="5:58" ht="14.25" hidden="1" customHeight="1">
      <c r="E15" s="972"/>
      <c r="F15" s="972"/>
      <c r="G15" s="972"/>
      <c r="H15" s="971"/>
      <c r="R15" s="373"/>
      <c r="S15" s="330"/>
      <c r="T15" s="331"/>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3"/>
      <c r="BF15" s="63" t="str">
        <f t="shared" si="1"/>
        <v/>
      </c>
    </row>
    <row r="16" spans="5:58" ht="14.25" hidden="1" customHeight="1">
      <c r="E16" s="972"/>
      <c r="F16" s="972"/>
      <c r="G16" s="971"/>
      <c r="BF16" s="63" t="str">
        <f t="shared" si="1"/>
        <v/>
      </c>
    </row>
    <row r="17" spans="5:58" ht="14.25" hidden="1" customHeight="1">
      <c r="E17" s="972"/>
      <c r="F17" s="971"/>
      <c r="T17" s="297" t="s">
        <v>539</v>
      </c>
      <c r="BF17" s="63" t="str">
        <f t="shared" si="1"/>
        <v>Добавить централизованную систему для дифференциации</v>
      </c>
    </row>
    <row r="18" spans="5:58" ht="14.25" hidden="1" customHeight="1">
      <c r="E18" s="971"/>
      <c r="T18" s="297" t="s">
        <v>540</v>
      </c>
      <c r="BF18" s="63" t="str">
        <f t="shared" si="1"/>
        <v>Добавить территорию для дифференциации</v>
      </c>
    </row>
    <row r="19" spans="5:58" ht="14.25" hidden="1" customHeight="1"/>
    <row r="20" spans="5:58" ht="14.25" hidden="1" customHeight="1">
      <c r="AD20" s="374" t="s">
        <v>39</v>
      </c>
      <c r="AF20" s="374">
        <v>1</v>
      </c>
      <c r="AH20" s="374" t="s">
        <v>39</v>
      </c>
      <c r="AJ20" s="374">
        <v>1</v>
      </c>
      <c r="AL20" s="374" t="s">
        <v>39</v>
      </c>
      <c r="AN20" s="374">
        <v>1</v>
      </c>
      <c r="AP20" s="374" t="s">
        <v>39</v>
      </c>
      <c r="AR20" s="374">
        <v>1</v>
      </c>
      <c r="AT20" s="281"/>
      <c r="AU20" s="325"/>
      <c r="AV20" s="281"/>
      <c r="AW20" s="325"/>
      <c r="AX20" s="378"/>
      <c r="AY20" s="379" t="s">
        <v>46</v>
      </c>
      <c r="AZ20" s="378"/>
      <c r="BA20" s="379" t="s">
        <v>46</v>
      </c>
    </row>
    <row r="21" spans="5:58" ht="14.25" hidden="1" customHeight="1"/>
    <row r="22" spans="5:58" ht="14.25" hidden="1" customHeight="1">
      <c r="O22" s="300" t="s">
        <v>541</v>
      </c>
      <c r="Z22" s="323"/>
      <c r="AB22" s="323"/>
      <c r="AX22" s="323"/>
      <c r="AZ22" s="323"/>
    </row>
    <row r="23" spans="5:58" ht="14.25" hidden="1" customHeight="1"/>
    <row r="24" spans="5:58" ht="14.25" hidden="1" customHeight="1">
      <c r="O24" s="380" t="s">
        <v>542</v>
      </c>
      <c r="AA24" s="380" t="s">
        <v>544</v>
      </c>
      <c r="AC24" s="380" t="s">
        <v>545</v>
      </c>
      <c r="AD24" s="380" t="s">
        <v>593</v>
      </c>
      <c r="AH24" s="380" t="s">
        <v>593</v>
      </c>
      <c r="AK24" s="380" t="s">
        <v>630</v>
      </c>
      <c r="AL24" s="380" t="s">
        <v>593</v>
      </c>
      <c r="AP24" s="380" t="s">
        <v>593</v>
      </c>
      <c r="AY24" s="380" t="s">
        <v>544</v>
      </c>
      <c r="BA24" s="380" t="s">
        <v>545</v>
      </c>
    </row>
    <row r="25" spans="5:58" ht="14.25" hidden="1" customHeight="1"/>
    <row r="26" spans="5:58" ht="14.25" hidden="1" customHeight="1"/>
    <row r="27" spans="5:58" ht="14.25" customHeight="1">
      <c r="Q27" s="381"/>
      <c r="R27" s="301"/>
      <c r="S27" s="302"/>
      <c r="T27" s="22"/>
      <c r="U27" s="22"/>
    </row>
    <row r="28" spans="5:58" ht="14.25" customHeight="1">
      <c r="Q28" s="381"/>
      <c r="R28" s="301"/>
      <c r="S28" s="9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3"/>
      <c r="AY28" s="953"/>
      <c r="AZ28" s="953"/>
    </row>
    <row r="29" spans="5:58" ht="14.25" customHeight="1">
      <c r="Q29" s="381"/>
      <c r="R29" s="301"/>
      <c r="S29" s="927" t="str">
        <f>IF(org=0,"Не определено",org)</f>
        <v>ООО "Смоленскрегионтеплоэнерго"</v>
      </c>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7"/>
      <c r="AY29" s="927"/>
      <c r="AZ29" s="927"/>
    </row>
    <row r="30" spans="5:58" ht="14.25" hidden="1" customHeight="1">
      <c r="Q30" s="381"/>
      <c r="R30" s="301"/>
      <c r="S30" s="302"/>
      <c r="T30" s="22"/>
      <c r="U30" s="22"/>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row>
    <row r="31" spans="5:58" ht="25.5" hidden="1" customHeight="1">
      <c r="S31" s="963" t="s">
        <v>24</v>
      </c>
      <c r="T31" s="963"/>
      <c r="U31" s="305"/>
      <c r="V31" s="965" t="str">
        <f>IF(TITLE_NAME_OR_PR_CHANGE="",IF(TITLE_NAME_OR_PR="","",TITLE_NAME_OR_PR),TITLE_NAME_OR_PR_CHANGE)</f>
        <v/>
      </c>
      <c r="W31" s="965"/>
      <c r="X31" s="965"/>
      <c r="Y31" s="965"/>
      <c r="Z31" s="965"/>
      <c r="AA31" s="965"/>
      <c r="AB31" s="965"/>
      <c r="AD31" s="965" t="str">
        <f>IF(TITLE_NAME_OR_PR_CHANGE="",IF(TITLE_NAME_OR_PR="","",TITLE_NAME_OR_PR),TITLE_NAME_OR_PR_CHANGE)</f>
        <v/>
      </c>
      <c r="AE31" s="965"/>
      <c r="AF31" s="965"/>
      <c r="AG31" s="965"/>
      <c r="AH31" s="965"/>
      <c r="AI31" s="965"/>
      <c r="AJ31" s="965"/>
      <c r="AK31" s="965"/>
      <c r="AL31" s="965"/>
      <c r="AM31" s="965"/>
      <c r="AN31" s="965"/>
      <c r="AO31" s="965"/>
      <c r="AP31" s="965"/>
      <c r="AQ31" s="965"/>
      <c r="AR31" s="965"/>
      <c r="AS31" s="965"/>
      <c r="AT31" s="965"/>
      <c r="AU31" s="965"/>
      <c r="AV31" s="965"/>
      <c r="AW31" s="965"/>
      <c r="AX31" s="965"/>
      <c r="AY31" s="965"/>
      <c r="AZ31" s="965"/>
    </row>
    <row r="32" spans="5:58" ht="18.75" hidden="1" customHeight="1">
      <c r="S32" s="963" t="s">
        <v>547</v>
      </c>
      <c r="T32" s="963"/>
      <c r="U32" s="305"/>
      <c r="V32" s="964" t="str">
        <f>IF(TITLE_DATE_PR_CHANGE="",IF(TITLE_DATE_PR="","",TITLE_DATE_PR),TITLE_DATE_PR_CHANGE)</f>
        <v/>
      </c>
      <c r="W32" s="964"/>
      <c r="X32" s="964"/>
      <c r="Y32" s="964"/>
      <c r="Z32" s="964"/>
      <c r="AA32" s="964"/>
      <c r="AB32" s="964"/>
      <c r="AD32" s="964" t="str">
        <f>IF(TITLE_DATE_PR_CHANGE="",IF(TITLE_DATE_PR="","",TITLE_DATE_PR),TITLE_DATE_PR_CHANGE)</f>
        <v/>
      </c>
      <c r="AE32" s="964"/>
      <c r="AF32" s="964"/>
      <c r="AG32" s="964"/>
      <c r="AH32" s="964"/>
      <c r="AI32" s="964"/>
      <c r="AJ32" s="964"/>
      <c r="AK32" s="964"/>
      <c r="AL32" s="964"/>
      <c r="AM32" s="964"/>
      <c r="AN32" s="964"/>
      <c r="AO32" s="964"/>
      <c r="AP32" s="964"/>
      <c r="AQ32" s="964"/>
      <c r="AR32" s="964"/>
      <c r="AS32" s="964"/>
      <c r="AT32" s="964"/>
      <c r="AU32" s="964"/>
      <c r="AV32" s="964"/>
      <c r="AW32" s="964"/>
      <c r="AX32" s="964"/>
      <c r="AY32" s="964"/>
      <c r="AZ32" s="964"/>
    </row>
    <row r="33" spans="1:58" ht="18.75" hidden="1" customHeight="1">
      <c r="S33" s="963" t="s">
        <v>548</v>
      </c>
      <c r="T33" s="963"/>
      <c r="U33" s="305"/>
      <c r="V33" s="965" t="str">
        <f>IF(TITLE_NUMBER_PR_CHANGE="",IF(TITLE_NUMBER_PR="","",TITLE_NUMBER_PR),TITLE_NUMBER_PR_CHANGE)</f>
        <v/>
      </c>
      <c r="W33" s="965"/>
      <c r="X33" s="965"/>
      <c r="Y33" s="965"/>
      <c r="Z33" s="965"/>
      <c r="AA33" s="965"/>
      <c r="AB33" s="965"/>
      <c r="AD33" s="965" t="str">
        <f>IF(TITLE_NUMBER_PR_CHANGE="",IF(TITLE_NUMBER_PR="","",TITLE_NUMBER_PR),TITLE_NUMBER_PR_CHANGE)</f>
        <v/>
      </c>
      <c r="AE33" s="965"/>
      <c r="AF33" s="965"/>
      <c r="AG33" s="965"/>
      <c r="AH33" s="965"/>
      <c r="AI33" s="965"/>
      <c r="AJ33" s="965"/>
      <c r="AK33" s="965"/>
      <c r="AL33" s="965"/>
      <c r="AM33" s="965"/>
      <c r="AN33" s="965"/>
      <c r="AO33" s="965"/>
      <c r="AP33" s="965"/>
      <c r="AQ33" s="965"/>
      <c r="AR33" s="965"/>
      <c r="AS33" s="965"/>
      <c r="AT33" s="965"/>
      <c r="AU33" s="965"/>
      <c r="AV33" s="965"/>
      <c r="AW33" s="965"/>
      <c r="AX33" s="965"/>
      <c r="AY33" s="965"/>
      <c r="AZ33" s="965"/>
    </row>
    <row r="34" spans="1:58" ht="18.75" hidden="1" customHeight="1">
      <c r="S34" s="963" t="s">
        <v>25</v>
      </c>
      <c r="T34" s="963"/>
      <c r="U34" s="305"/>
      <c r="V34" s="965" t="str">
        <f>IF(TITLE_IST_PUB_CHANGE="",IF(TITLE_IST_PUB="","",TITLE_IST_PUB),TITLE_IST_PUB_CHANGE)</f>
        <v/>
      </c>
      <c r="W34" s="965"/>
      <c r="X34" s="965"/>
      <c r="Y34" s="965"/>
      <c r="Z34" s="965"/>
      <c r="AA34" s="965"/>
      <c r="AB34" s="965"/>
      <c r="AD34" s="965" t="str">
        <f>IF(TITLE_IST_PUB_CHANGE="",IF(TITLE_IST_PUB="","",TITLE_IST_PUB),TITLE_IST_PUB_CHANGE)</f>
        <v/>
      </c>
      <c r="AE34" s="965"/>
      <c r="AF34" s="965"/>
      <c r="AG34" s="965"/>
      <c r="AH34" s="965"/>
      <c r="AI34" s="965"/>
      <c r="AJ34" s="965"/>
      <c r="AK34" s="965"/>
      <c r="AL34" s="965"/>
      <c r="AM34" s="965"/>
      <c r="AN34" s="965"/>
      <c r="AO34" s="965"/>
      <c r="AP34" s="965"/>
      <c r="AQ34" s="965"/>
      <c r="AR34" s="965"/>
      <c r="AS34" s="965"/>
      <c r="AT34" s="965"/>
      <c r="AU34" s="965"/>
      <c r="AV34" s="965"/>
      <c r="AW34" s="965"/>
      <c r="AX34" s="965"/>
      <c r="AY34" s="965"/>
      <c r="AZ34" s="965"/>
    </row>
    <row r="35" spans="1:58" ht="14.25" hidden="1" customHeight="1">
      <c r="Q35" s="381"/>
      <c r="R35" s="301"/>
      <c r="S35" s="302"/>
      <c r="T35" s="22"/>
      <c r="U35" s="22"/>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row>
    <row r="36" spans="1:58" ht="18.75" hidden="1" customHeight="1">
      <c r="S36" s="963" t="s">
        <v>547</v>
      </c>
      <c r="T36" s="963"/>
      <c r="U36" s="305"/>
      <c r="V36" s="964" t="str">
        <f>IF(TITLE_DATE_PR_CHANGE="",IF(TITLE_DATE_PR="","",TITLE_DATE_PR),TITLE_DATE_PR_CHANGE)</f>
        <v/>
      </c>
      <c r="W36" s="964"/>
      <c r="X36" s="964"/>
      <c r="Y36" s="964"/>
      <c r="Z36" s="964"/>
      <c r="AA36" s="964"/>
      <c r="AB36" s="964"/>
      <c r="AD36" s="964" t="str">
        <f>IF(TITLE_DATE_PR_CHANGE="",IF(TITLE_DATE_PR="","",TITLE_DATE_PR),TITLE_DATE_PR_CHANGE)</f>
        <v/>
      </c>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row>
    <row r="37" spans="1:58" ht="18.75" hidden="1" customHeight="1">
      <c r="S37" s="963" t="s">
        <v>548</v>
      </c>
      <c r="T37" s="963"/>
      <c r="U37" s="305"/>
      <c r="V37" s="965" t="str">
        <f>IF(TITLE_NUMBER_PR_CHANGE="",IF(TITLE_NUMBER_PR="","",TITLE_NUMBER_PR),TITLE_NUMBER_PR_CHANGE)</f>
        <v/>
      </c>
      <c r="W37" s="965"/>
      <c r="X37" s="965"/>
      <c r="Y37" s="965"/>
      <c r="Z37" s="965"/>
      <c r="AA37" s="965"/>
      <c r="AB37" s="965"/>
      <c r="AD37" s="965" t="str">
        <f>IF(TITLE_NUMBER_PR_CHANGE="",IF(TITLE_NUMBER_PR="","",TITLE_NUMBER_PR),TITLE_NUMBER_PR_CHANGE)</f>
        <v/>
      </c>
      <c r="AE37" s="965"/>
      <c r="AF37" s="965"/>
      <c r="AG37" s="965"/>
      <c r="AH37" s="965"/>
      <c r="AI37" s="965"/>
      <c r="AJ37" s="965"/>
      <c r="AK37" s="965"/>
      <c r="AL37" s="965"/>
      <c r="AM37" s="965"/>
      <c r="AN37" s="965"/>
      <c r="AO37" s="965"/>
      <c r="AP37" s="965"/>
      <c r="AQ37" s="965"/>
      <c r="AR37" s="965"/>
      <c r="AS37" s="965"/>
      <c r="AT37" s="965"/>
      <c r="AU37" s="965"/>
      <c r="AV37" s="965"/>
      <c r="AW37" s="965"/>
      <c r="AX37" s="965"/>
      <c r="AY37" s="965"/>
      <c r="AZ37" s="965"/>
    </row>
    <row r="38" spans="1:58" ht="14.25" hidden="1" customHeight="1">
      <c r="AC38" s="242" t="s">
        <v>551</v>
      </c>
      <c r="BA38" s="242" t="s">
        <v>551</v>
      </c>
    </row>
    <row r="39" spans="1:58" ht="14.25" customHeight="1">
      <c r="Q39" s="381"/>
      <c r="R39" s="301"/>
      <c r="S39" s="302"/>
      <c r="T39" s="22"/>
      <c r="U39" s="307"/>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c r="AU39" s="983"/>
      <c r="AV39" s="983"/>
      <c r="AW39" s="983"/>
      <c r="AX39" s="983"/>
      <c r="AY39" s="983"/>
      <c r="AZ39" s="983"/>
      <c r="BA39" s="983"/>
    </row>
    <row r="40" spans="1:58" ht="14.25" customHeight="1">
      <c r="Q40" s="381"/>
      <c r="R40" s="301"/>
      <c r="S40" s="858" t="s">
        <v>424</v>
      </c>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t="s">
        <v>425</v>
      </c>
    </row>
    <row r="41" spans="1:58" ht="14.25" customHeight="1">
      <c r="Q41" s="381"/>
      <c r="R41" s="301"/>
      <c r="S41" s="984" t="s">
        <v>71</v>
      </c>
      <c r="T41" s="934" t="s">
        <v>631</v>
      </c>
      <c r="U41" s="309"/>
      <c r="V41" s="985" t="s">
        <v>553</v>
      </c>
      <c r="W41" s="986"/>
      <c r="X41" s="986"/>
      <c r="Y41" s="986"/>
      <c r="Z41" s="986"/>
      <c r="AA41" s="986"/>
      <c r="AB41" s="987"/>
      <c r="AC41" s="988" t="s">
        <v>554</v>
      </c>
      <c r="AD41" s="1017" t="s">
        <v>632</v>
      </c>
      <c r="AE41" s="1001"/>
      <c r="AF41" s="1001"/>
      <c r="AG41" s="1018"/>
      <c r="AH41" s="1017" t="s">
        <v>633</v>
      </c>
      <c r="AI41" s="1001"/>
      <c r="AJ41" s="1001"/>
      <c r="AK41" s="1018"/>
      <c r="AL41" s="1017" t="s">
        <v>634</v>
      </c>
      <c r="AM41" s="1001"/>
      <c r="AN41" s="1001"/>
      <c r="AO41" s="1018"/>
      <c r="AP41" s="1017" t="s">
        <v>635</v>
      </c>
      <c r="AQ41" s="1001"/>
      <c r="AR41" s="1001"/>
      <c r="AS41" s="1018"/>
      <c r="AT41" s="985" t="s">
        <v>553</v>
      </c>
      <c r="AU41" s="986"/>
      <c r="AV41" s="986"/>
      <c r="AW41" s="986"/>
      <c r="AX41" s="986"/>
      <c r="AY41" s="986"/>
      <c r="AZ41" s="987"/>
      <c r="BA41" s="988" t="s">
        <v>554</v>
      </c>
      <c r="BB41" s="991" t="s">
        <v>556</v>
      </c>
      <c r="BC41" s="858"/>
    </row>
    <row r="42" spans="1:58" ht="33.75" customHeight="1">
      <c r="Q42" s="381"/>
      <c r="R42" s="301"/>
      <c r="S42" s="984"/>
      <c r="T42" s="934"/>
      <c r="U42" s="310"/>
      <c r="V42" s="908" t="s">
        <v>636</v>
      </c>
      <c r="W42" s="909"/>
      <c r="X42" s="908" t="s">
        <v>637</v>
      </c>
      <c r="Y42" s="909"/>
      <c r="Z42" s="908" t="s">
        <v>638</v>
      </c>
      <c r="AA42" s="1013"/>
      <c r="AB42" s="909"/>
      <c r="AC42" s="989"/>
      <c r="AD42" s="1019"/>
      <c r="AE42" s="1020"/>
      <c r="AF42" s="1020"/>
      <c r="AG42" s="1032"/>
      <c r="AH42" s="1019"/>
      <c r="AI42" s="1020"/>
      <c r="AJ42" s="1020"/>
      <c r="AK42" s="1032"/>
      <c r="AL42" s="1019"/>
      <c r="AM42" s="1020"/>
      <c r="AN42" s="1020"/>
      <c r="AO42" s="1032"/>
      <c r="AP42" s="1019"/>
      <c r="AQ42" s="1020"/>
      <c r="AR42" s="1020"/>
      <c r="AS42" s="1032"/>
      <c r="AT42" s="908" t="s">
        <v>636</v>
      </c>
      <c r="AU42" s="909"/>
      <c r="AV42" s="908" t="s">
        <v>637</v>
      </c>
      <c r="AW42" s="909"/>
      <c r="AX42" s="908" t="s">
        <v>638</v>
      </c>
      <c r="AY42" s="1013"/>
      <c r="AZ42" s="909"/>
      <c r="BA42" s="989"/>
      <c r="BB42" s="992"/>
      <c r="BC42" s="858"/>
    </row>
    <row r="43" spans="1:58" ht="14.25" customHeight="1">
      <c r="Q43" s="381"/>
      <c r="R43" s="301"/>
      <c r="S43" s="984"/>
      <c r="T43" s="934"/>
      <c r="U43" s="310"/>
      <c r="V43" s="913"/>
      <c r="W43" s="914"/>
      <c r="X43" s="913"/>
      <c r="Y43" s="914"/>
      <c r="Z43" s="913"/>
      <c r="AA43" s="1014"/>
      <c r="AB43" s="914"/>
      <c r="AC43" s="989"/>
      <c r="AD43" s="1019"/>
      <c r="AE43" s="1020"/>
      <c r="AF43" s="1020"/>
      <c r="AG43" s="1032"/>
      <c r="AH43" s="1019"/>
      <c r="AI43" s="1020"/>
      <c r="AJ43" s="1020"/>
      <c r="AK43" s="1032"/>
      <c r="AL43" s="1019"/>
      <c r="AM43" s="1020"/>
      <c r="AN43" s="1020"/>
      <c r="AO43" s="1032"/>
      <c r="AP43" s="1019"/>
      <c r="AQ43" s="1020"/>
      <c r="AR43" s="1020"/>
      <c r="AS43" s="1032"/>
      <c r="AT43" s="913"/>
      <c r="AU43" s="914"/>
      <c r="AV43" s="913"/>
      <c r="AW43" s="914"/>
      <c r="AX43" s="913"/>
      <c r="AY43" s="1014"/>
      <c r="AZ43" s="914"/>
      <c r="BA43" s="989"/>
      <c r="BB43" s="992"/>
      <c r="BC43" s="858"/>
    </row>
    <row r="44" spans="1:58" ht="14.25" customHeight="1">
      <c r="B44" s="102" t="s">
        <v>267</v>
      </c>
      <c r="C44" s="102" t="s">
        <v>268</v>
      </c>
      <c r="D44" s="102" t="s">
        <v>269</v>
      </c>
      <c r="E44" s="274" t="s">
        <v>561</v>
      </c>
      <c r="F44" s="274" t="s">
        <v>562</v>
      </c>
      <c r="G44" s="274" t="s">
        <v>563</v>
      </c>
      <c r="H44" s="274" t="s">
        <v>564</v>
      </c>
      <c r="I44" s="274" t="s">
        <v>565</v>
      </c>
      <c r="J44" s="274" t="s">
        <v>566</v>
      </c>
      <c r="K44" s="274" t="s">
        <v>567</v>
      </c>
      <c r="L44" s="274" t="s">
        <v>542</v>
      </c>
      <c r="Q44" s="381"/>
      <c r="R44" s="301"/>
      <c r="S44" s="984"/>
      <c r="T44" s="934"/>
      <c r="U44" s="311"/>
      <c r="V44" s="161" t="s">
        <v>602</v>
      </c>
      <c r="W44" s="161" t="s">
        <v>603</v>
      </c>
      <c r="X44" s="161" t="s">
        <v>602</v>
      </c>
      <c r="Y44" s="161" t="s">
        <v>603</v>
      </c>
      <c r="Z44" s="114" t="s">
        <v>570</v>
      </c>
      <c r="AA44" s="939" t="s">
        <v>571</v>
      </c>
      <c r="AB44" s="952"/>
      <c r="AC44" s="990"/>
      <c r="AD44" s="1021"/>
      <c r="AE44" s="1022"/>
      <c r="AF44" s="1022"/>
      <c r="AG44" s="1023"/>
      <c r="AH44" s="1021"/>
      <c r="AI44" s="1022"/>
      <c r="AJ44" s="1022"/>
      <c r="AK44" s="1023"/>
      <c r="AL44" s="1021"/>
      <c r="AM44" s="1022"/>
      <c r="AN44" s="1022"/>
      <c r="AO44" s="1023"/>
      <c r="AP44" s="1021"/>
      <c r="AQ44" s="1022"/>
      <c r="AR44" s="1022"/>
      <c r="AS44" s="1023"/>
      <c r="AT44" s="161" t="s">
        <v>602</v>
      </c>
      <c r="AU44" s="161" t="s">
        <v>603</v>
      </c>
      <c r="AV44" s="161" t="s">
        <v>602</v>
      </c>
      <c r="AW44" s="161" t="s">
        <v>603</v>
      </c>
      <c r="AX44" s="114" t="s">
        <v>570</v>
      </c>
      <c r="AY44" s="939" t="s">
        <v>571</v>
      </c>
      <c r="AZ44" s="952"/>
      <c r="BA44" s="990"/>
      <c r="BB44" s="993"/>
      <c r="BC44" s="858"/>
    </row>
    <row r="45" spans="1:58" ht="11.25" hidden="1" customHeight="1">
      <c r="Q45" s="314"/>
      <c r="R45" s="314">
        <v>1</v>
      </c>
      <c r="S45" s="315" t="s">
        <v>204</v>
      </c>
      <c r="T45" s="316" t="s">
        <v>87</v>
      </c>
      <c r="U45" s="317" t="str">
        <f ca="1">OFFSET(U45,0,-1)</f>
        <v>2</v>
      </c>
      <c r="V45" s="318">
        <f t="shared" ref="V45:AA45" ca="1" si="2">OFFSET(V45,0,-1)+1</f>
        <v>3</v>
      </c>
      <c r="W45" s="318">
        <f t="shared" ca="1" si="2"/>
        <v>4</v>
      </c>
      <c r="X45" s="318">
        <f t="shared" ca="1" si="2"/>
        <v>5</v>
      </c>
      <c r="Y45" s="318">
        <f t="shared" ca="1" si="2"/>
        <v>6</v>
      </c>
      <c r="Z45" s="318">
        <f t="shared" ca="1" si="2"/>
        <v>7</v>
      </c>
      <c r="AA45" s="982">
        <f t="shared" ca="1" si="2"/>
        <v>8</v>
      </c>
      <c r="AB45" s="982"/>
      <c r="AC45" s="318">
        <f ca="1">OFFSET(AC45,0,-2)+1</f>
        <v>9</v>
      </c>
      <c r="AD45" s="318">
        <f ca="1">OFFSET(AD45,0,-1)+1</f>
        <v>10</v>
      </c>
      <c r="AE45" s="318"/>
      <c r="AF45" s="318"/>
      <c r="AG45" s="318"/>
      <c r="AH45" s="318"/>
      <c r="AI45" s="318"/>
      <c r="AJ45" s="318"/>
      <c r="AK45" s="318"/>
      <c r="AL45" s="318"/>
      <c r="AM45" s="318"/>
      <c r="AN45" s="318"/>
      <c r="AO45" s="318"/>
      <c r="AP45" s="318"/>
      <c r="AQ45" s="318"/>
      <c r="AR45" s="318"/>
      <c r="AS45" s="318"/>
      <c r="AT45" s="318"/>
      <c r="AU45" s="318"/>
      <c r="AV45" s="318"/>
      <c r="AW45" s="318">
        <f ca="1">OFFSET(AW45,0,-1)+1</f>
        <v>1</v>
      </c>
      <c r="AX45" s="318">
        <f ca="1">OFFSET(AX45,0,-1)+1</f>
        <v>2</v>
      </c>
      <c r="AY45" s="982">
        <f ca="1">OFFSET(AY45,0,-1)+1</f>
        <v>3</v>
      </c>
      <c r="AZ45" s="982"/>
      <c r="BA45" s="318">
        <f ca="1">OFFSET(BA45,0,-2)+1</f>
        <v>4</v>
      </c>
      <c r="BB45" s="317">
        <f ca="1">OFFSET(BB45,0,-1)</f>
        <v>4</v>
      </c>
      <c r="BC45" s="318">
        <f ca="1">OFFSET(BC45,0,-1)+1</f>
        <v>5</v>
      </c>
    </row>
    <row r="46" spans="1:58" ht="21" customHeight="1">
      <c r="A46" s="319" t="s">
        <v>370</v>
      </c>
      <c r="E46" s="971">
        <v>1</v>
      </c>
      <c r="R46" s="263"/>
      <c r="S46" s="264">
        <f>INDEX(PT_DIFFERENTIATION_NUM_NTAR,MATCH(A46,PT_DIFFERENTIATION_NTAR_ID,0))</f>
        <v>0</v>
      </c>
      <c r="T46" s="265" t="s">
        <v>255</v>
      </c>
      <c r="U46" s="266"/>
      <c r="V46" s="967"/>
      <c r="W46" s="967"/>
      <c r="X46" s="967"/>
      <c r="Y46" s="967"/>
      <c r="Z46" s="967"/>
      <c r="AA46" s="967"/>
      <c r="AB46" s="967"/>
      <c r="AC46" s="968"/>
      <c r="AD46" s="966" t="str">
        <f>INDEX(PT_DIFFERENTIATION_NTAR,MATCH(A46,PT_DIFFERENTIATION_NTAR_ID,0))</f>
        <v/>
      </c>
      <c r="AE46" s="967"/>
      <c r="AF46" s="967"/>
      <c r="AG46" s="967"/>
      <c r="AH46" s="967"/>
      <c r="AI46" s="967"/>
      <c r="AJ46" s="967"/>
      <c r="AK46" s="967"/>
      <c r="AL46" s="967"/>
      <c r="AM46" s="967"/>
      <c r="AN46" s="967"/>
      <c r="AO46" s="967"/>
      <c r="AP46" s="967"/>
      <c r="AQ46" s="967"/>
      <c r="AR46" s="967"/>
      <c r="AS46" s="967"/>
      <c r="AT46" s="967"/>
      <c r="AU46" s="967"/>
      <c r="AV46" s="967"/>
      <c r="AW46" s="967"/>
      <c r="AX46" s="967"/>
      <c r="AY46" s="967"/>
      <c r="AZ46" s="967"/>
      <c r="BA46" s="967"/>
      <c r="BB46" s="968"/>
      <c r="BC46"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63" t="str">
        <f t="shared" ref="BF46:BF52" si="3">IF(T46="","",T46)</f>
        <v>Наименование тарифа</v>
      </c>
    </row>
    <row r="47" spans="1:58" ht="21" customHeight="1">
      <c r="A47" s="319" t="s">
        <v>370</v>
      </c>
      <c r="B47" s="319" t="s">
        <v>371</v>
      </c>
      <c r="E47" s="972"/>
      <c r="F47" s="971">
        <v>1</v>
      </c>
      <c r="Q47" s="360"/>
      <c r="R47" s="270"/>
      <c r="S47" s="264" t="str">
        <f>INDEX(PT_DIFFERENTIATION_NUM_TER,MATCH(B47,PT_DIFFERENTIATION_TER_ID,0))</f>
        <v>.</v>
      </c>
      <c r="T47" s="271" t="s">
        <v>521</v>
      </c>
      <c r="U47" s="266"/>
      <c r="V47" s="967"/>
      <c r="W47" s="967"/>
      <c r="X47" s="967"/>
      <c r="Y47" s="967"/>
      <c r="Z47" s="967"/>
      <c r="AA47" s="967"/>
      <c r="AB47" s="967"/>
      <c r="AC47" s="968"/>
      <c r="AD47" s="966" t="str">
        <f>INDEX(PT_DIFFERENTIATION_TER,MATCH(B47,PT_DIFFERENTIATION_TER_ID,0))</f>
        <v/>
      </c>
      <c r="AE47" s="967"/>
      <c r="AF47" s="967"/>
      <c r="AG47" s="967"/>
      <c r="AH47" s="967"/>
      <c r="AI47" s="967"/>
      <c r="AJ47" s="967"/>
      <c r="AK47" s="967"/>
      <c r="AL47" s="967"/>
      <c r="AM47" s="967"/>
      <c r="AN47" s="967"/>
      <c r="AO47" s="967"/>
      <c r="AP47" s="967"/>
      <c r="AQ47" s="967"/>
      <c r="AR47" s="967"/>
      <c r="AS47" s="967"/>
      <c r="AT47" s="967"/>
      <c r="AU47" s="967"/>
      <c r="AV47" s="967"/>
      <c r="AW47" s="967"/>
      <c r="AX47" s="967"/>
      <c r="AY47" s="967"/>
      <c r="AZ47" s="967"/>
      <c r="BA47" s="967"/>
      <c r="BB47" s="968"/>
      <c r="BC47" s="268" t="s">
        <v>522</v>
      </c>
      <c r="BF47" s="63" t="str">
        <f t="shared" si="3"/>
        <v>Территория действия тарифа</v>
      </c>
    </row>
    <row r="48" spans="1:58" ht="42" customHeight="1">
      <c r="A48" s="319" t="s">
        <v>370</v>
      </c>
      <c r="B48" s="319" t="s">
        <v>371</v>
      </c>
      <c r="C48" s="319" t="s">
        <v>372</v>
      </c>
      <c r="E48" s="972"/>
      <c r="F48" s="972"/>
      <c r="G48" s="971">
        <v>1</v>
      </c>
      <c r="Q48" s="360"/>
      <c r="R48" s="270"/>
      <c r="S48" s="264" t="str">
        <f>INDEX(PT_DIFFERENTIATION_NUM_CS,MATCH(C48,PT_DIFFERENTIATION_CS_ID,0))</f>
        <v>..</v>
      </c>
      <c r="T48" s="272" t="s">
        <v>605</v>
      </c>
      <c r="U48" s="266"/>
      <c r="V48" s="967"/>
      <c r="W48" s="967"/>
      <c r="X48" s="967"/>
      <c r="Y48" s="967"/>
      <c r="Z48" s="967"/>
      <c r="AA48" s="967"/>
      <c r="AB48" s="967"/>
      <c r="AC48" s="968"/>
      <c r="AD48" s="966" t="str">
        <f>INDEX(PT_DIFFERENTIATION_CS,MATCH(C48,PT_DIFFERENTIATION_CS_ID,0))</f>
        <v/>
      </c>
      <c r="AE48" s="967"/>
      <c r="AF48" s="967"/>
      <c r="AG48" s="967"/>
      <c r="AH48" s="967"/>
      <c r="AI48" s="967"/>
      <c r="AJ48" s="967"/>
      <c r="AK48" s="967"/>
      <c r="AL48" s="967"/>
      <c r="AM48" s="967"/>
      <c r="AN48" s="967"/>
      <c r="AO48" s="967"/>
      <c r="AP48" s="967"/>
      <c r="AQ48" s="967"/>
      <c r="AR48" s="967"/>
      <c r="AS48" s="967"/>
      <c r="AT48" s="967"/>
      <c r="AU48" s="967"/>
      <c r="AV48" s="967"/>
      <c r="AW48" s="967"/>
      <c r="AX48" s="967"/>
      <c r="AY48" s="967"/>
      <c r="AZ48" s="967"/>
      <c r="BA48" s="967"/>
      <c r="BB48" s="968"/>
      <c r="BC48" s="268" t="s">
        <v>606</v>
      </c>
      <c r="BF48" s="63" t="str">
        <f t="shared" si="3"/>
        <v>Наименование централизованной системы холодного водоснабжения</v>
      </c>
    </row>
    <row r="49" spans="1:58" ht="14.25" hidden="1" customHeight="1">
      <c r="A49" s="51" t="s">
        <v>370</v>
      </c>
      <c r="B49" s="51" t="s">
        <v>371</v>
      </c>
      <c r="C49" s="51" t="s">
        <v>372</v>
      </c>
      <c r="D49" s="51" t="s">
        <v>639</v>
      </c>
      <c r="E49" s="972"/>
      <c r="F49" s="972"/>
      <c r="G49" s="972"/>
      <c r="H49" s="971">
        <v>1</v>
      </c>
      <c r="Q49" s="396"/>
      <c r="R49" s="277"/>
      <c r="S49" s="165"/>
      <c r="T49" s="397"/>
      <c r="U49" s="327"/>
      <c r="V49" s="1003"/>
      <c r="W49" s="1003"/>
      <c r="X49" s="1003"/>
      <c r="Y49" s="1003"/>
      <c r="Z49" s="1003"/>
      <c r="AA49" s="1003"/>
      <c r="AB49" s="1003"/>
      <c r="AC49" s="1004"/>
      <c r="AD49" s="1002"/>
      <c r="AE49" s="1003"/>
      <c r="AF49" s="1003"/>
      <c r="AG49" s="1003"/>
      <c r="AH49" s="1003"/>
      <c r="AI49" s="1003"/>
      <c r="AJ49" s="1003"/>
      <c r="AK49" s="1003"/>
      <c r="AL49" s="1003"/>
      <c r="AM49" s="1003"/>
      <c r="AN49" s="1003"/>
      <c r="AO49" s="1003"/>
      <c r="AP49" s="1003"/>
      <c r="AQ49" s="1003"/>
      <c r="AR49" s="1003"/>
      <c r="AS49" s="1003"/>
      <c r="AT49" s="1003"/>
      <c r="AU49" s="1003"/>
      <c r="AV49" s="1003"/>
      <c r="AW49" s="1003"/>
      <c r="AX49" s="1003"/>
      <c r="AY49" s="1003"/>
      <c r="AZ49" s="1003"/>
      <c r="BA49" s="1003"/>
      <c r="BB49" s="1004"/>
      <c r="BC49" s="329" t="s">
        <v>526</v>
      </c>
      <c r="BF49" s="63" t="str">
        <f t="shared" si="3"/>
        <v/>
      </c>
    </row>
    <row r="50" spans="1:58" ht="14.25" hidden="1" customHeight="1">
      <c r="A50" s="51" t="s">
        <v>370</v>
      </c>
      <c r="B50" s="51" t="s">
        <v>371</v>
      </c>
      <c r="C50" s="51" t="s">
        <v>372</v>
      </c>
      <c r="D50" s="51" t="s">
        <v>639</v>
      </c>
      <c r="E50" s="972"/>
      <c r="F50" s="972"/>
      <c r="G50" s="972"/>
      <c r="H50" s="972"/>
      <c r="I50" s="973" t="str">
        <f>S49&amp;".1"</f>
        <v>.1</v>
      </c>
      <c r="L50" s="334" t="s">
        <v>527</v>
      </c>
      <c r="P50" s="975">
        <v>1</v>
      </c>
      <c r="R50" s="275"/>
      <c r="S50" s="165"/>
      <c r="T50" s="326"/>
      <c r="U50" s="327"/>
      <c r="V50" s="1003"/>
      <c r="W50" s="1003"/>
      <c r="X50" s="1003"/>
      <c r="Y50" s="1003"/>
      <c r="Z50" s="1003"/>
      <c r="AA50" s="1003"/>
      <c r="AB50" s="1003"/>
      <c r="AC50" s="1004"/>
      <c r="AD50" s="1002"/>
      <c r="AE50" s="1003"/>
      <c r="AF50" s="1003"/>
      <c r="AG50" s="1003"/>
      <c r="AH50" s="1003"/>
      <c r="AI50" s="1003"/>
      <c r="AJ50" s="1003"/>
      <c r="AK50" s="1003"/>
      <c r="AL50" s="1003"/>
      <c r="AM50" s="1003"/>
      <c r="AN50" s="1003"/>
      <c r="AO50" s="1003"/>
      <c r="AP50" s="1003"/>
      <c r="AQ50" s="1003"/>
      <c r="AR50" s="1003"/>
      <c r="AS50" s="1003"/>
      <c r="AT50" s="1003"/>
      <c r="AU50" s="1003"/>
      <c r="AV50" s="1003"/>
      <c r="AW50" s="1003"/>
      <c r="AX50" s="1003"/>
      <c r="AY50" s="1003"/>
      <c r="AZ50" s="1003"/>
      <c r="BA50" s="1003"/>
      <c r="BB50" s="1004"/>
      <c r="BC50" s="329"/>
      <c r="BF50" s="63" t="str">
        <f t="shared" si="3"/>
        <v/>
      </c>
    </row>
    <row r="51" spans="1:58" ht="14.25" hidden="1" customHeight="1">
      <c r="A51" s="51" t="s">
        <v>370</v>
      </c>
      <c r="B51" s="51" t="s">
        <v>371</v>
      </c>
      <c r="C51" s="51" t="s">
        <v>372</v>
      </c>
      <c r="D51" s="51" t="s">
        <v>639</v>
      </c>
      <c r="E51" s="972"/>
      <c r="F51" s="972"/>
      <c r="G51" s="972"/>
      <c r="H51" s="972"/>
      <c r="I51" s="974"/>
      <c r="J51" s="973" t="str">
        <f>S49&amp;".1"</f>
        <v>.1</v>
      </c>
      <c r="P51" s="833"/>
      <c r="Q51" s="975">
        <v>1</v>
      </c>
      <c r="R51" s="277"/>
      <c r="S51" s="165"/>
      <c r="T51" s="361"/>
      <c r="U51" s="327"/>
      <c r="V51" s="1003"/>
      <c r="W51" s="1003"/>
      <c r="X51" s="1003"/>
      <c r="Y51" s="1003"/>
      <c r="Z51" s="1003"/>
      <c r="AA51" s="1003"/>
      <c r="AB51" s="1003"/>
      <c r="AC51" s="1004"/>
      <c r="AD51" s="1002"/>
      <c r="AE51" s="1003"/>
      <c r="AF51" s="1003"/>
      <c r="AG51" s="1003"/>
      <c r="AH51" s="1003"/>
      <c r="AI51" s="1003"/>
      <c r="AJ51" s="1003"/>
      <c r="AK51" s="1003"/>
      <c r="AL51" s="1003"/>
      <c r="AM51" s="1003"/>
      <c r="AN51" s="1054"/>
      <c r="AO51" s="1054"/>
      <c r="AP51" s="1003"/>
      <c r="AQ51" s="1003"/>
      <c r="AR51" s="1003"/>
      <c r="AS51" s="1003"/>
      <c r="AT51" s="1003"/>
      <c r="AU51" s="1003"/>
      <c r="AV51" s="1003"/>
      <c r="AW51" s="1003"/>
      <c r="AX51" s="1003"/>
      <c r="AY51" s="1003"/>
      <c r="AZ51" s="1003"/>
      <c r="BA51" s="1003"/>
      <c r="BB51" s="1004"/>
      <c r="BC51" s="329"/>
      <c r="BF51" s="63" t="str">
        <f t="shared" si="3"/>
        <v/>
      </c>
    </row>
    <row r="52" spans="1:58" ht="11.25" customHeight="1">
      <c r="A52" s="319" t="s">
        <v>370</v>
      </c>
      <c r="B52" s="319" t="s">
        <v>371</v>
      </c>
      <c r="C52" s="319" t="s">
        <v>372</v>
      </c>
      <c r="D52" s="319" t="s">
        <v>639</v>
      </c>
      <c r="E52" s="972"/>
      <c r="F52" s="972"/>
      <c r="G52" s="972"/>
      <c r="H52" s="972"/>
      <c r="I52" s="974"/>
      <c r="J52" s="974"/>
      <c r="K52" s="973" t="str">
        <f>S48&amp;".1"</f>
        <v>...1</v>
      </c>
      <c r="P52" s="833"/>
      <c r="Q52" s="833"/>
      <c r="R52" s="277">
        <v>1</v>
      </c>
      <c r="S52" s="1028" t="str">
        <f>$K52</f>
        <v>...1</v>
      </c>
      <c r="T52" s="1048"/>
      <c r="U52" s="266"/>
      <c r="V52" s="280"/>
      <c r="W52" s="282"/>
      <c r="X52" s="280"/>
      <c r="Y52" s="282"/>
      <c r="Z52" s="283"/>
      <c r="AA52" s="98" t="s">
        <v>46</v>
      </c>
      <c r="AB52" s="283"/>
      <c r="AC52" s="98" t="s">
        <v>46</v>
      </c>
      <c r="AD52" s="920" t="s">
        <v>46</v>
      </c>
      <c r="AE52" s="1024"/>
      <c r="AF52" s="930">
        <v>1</v>
      </c>
      <c r="AG52" s="1047"/>
      <c r="AH52" s="845" t="s">
        <v>46</v>
      </c>
      <c r="AI52" s="1024"/>
      <c r="AJ52" s="930">
        <v>1</v>
      </c>
      <c r="AK52" s="1046" t="s">
        <v>5</v>
      </c>
      <c r="AL52" s="845" t="s">
        <v>46</v>
      </c>
      <c r="AM52" s="908"/>
      <c r="AN52" s="930">
        <v>1</v>
      </c>
      <c r="AO52" s="1051"/>
      <c r="AP52" s="1052" t="s">
        <v>46</v>
      </c>
      <c r="AQ52" s="364"/>
      <c r="AR52" s="159">
        <v>1</v>
      </c>
      <c r="AS52" s="27" t="s">
        <v>5</v>
      </c>
      <c r="AT52" s="280"/>
      <c r="AU52" s="282"/>
      <c r="AV52" s="280"/>
      <c r="AW52" s="282"/>
      <c r="AX52" s="283"/>
      <c r="AY52" s="98" t="s">
        <v>46</v>
      </c>
      <c r="AZ52" s="283"/>
      <c r="BA52" s="98" t="s">
        <v>46</v>
      </c>
      <c r="BB52" s="320"/>
      <c r="BC52" s="994" t="s">
        <v>625</v>
      </c>
      <c r="BF52" s="63" t="str">
        <f t="shared" si="3"/>
        <v/>
      </c>
    </row>
    <row r="53" spans="1:58" ht="11.25" customHeight="1">
      <c r="E53" s="972"/>
      <c r="F53" s="972"/>
      <c r="G53" s="972"/>
      <c r="H53" s="972"/>
      <c r="I53" s="974"/>
      <c r="J53" s="974"/>
      <c r="K53" s="973"/>
      <c r="P53" s="833"/>
      <c r="Q53" s="833"/>
      <c r="R53" s="277"/>
      <c r="S53" s="1029"/>
      <c r="T53" s="1049"/>
      <c r="U53" s="266"/>
      <c r="V53" s="354"/>
      <c r="W53" s="367"/>
      <c r="X53" s="354"/>
      <c r="Y53" s="367"/>
      <c r="Z53" s="354"/>
      <c r="AA53" s="354"/>
      <c r="AB53" s="354"/>
      <c r="AC53" s="354"/>
      <c r="AD53" s="921"/>
      <c r="AE53" s="1024"/>
      <c r="AF53" s="930"/>
      <c r="AG53" s="1047"/>
      <c r="AH53" s="845"/>
      <c r="AI53" s="1024"/>
      <c r="AJ53" s="930"/>
      <c r="AK53" s="1046"/>
      <c r="AL53" s="845"/>
      <c r="AM53" s="913"/>
      <c r="AN53" s="930"/>
      <c r="AO53" s="1051"/>
      <c r="AP53" s="1053"/>
      <c r="AQ53" s="366"/>
      <c r="AR53" s="86"/>
      <c r="AS53" s="86" t="s">
        <v>626</v>
      </c>
      <c r="AT53" s="354"/>
      <c r="AU53" s="367"/>
      <c r="AV53" s="354"/>
      <c r="AW53" s="367"/>
      <c r="AX53" s="354"/>
      <c r="AY53" s="354"/>
      <c r="AZ53" s="354"/>
      <c r="BA53" s="354"/>
      <c r="BB53" s="365"/>
      <c r="BC53" s="995"/>
    </row>
    <row r="54" spans="1:58" ht="11.25" customHeight="1">
      <c r="A54" s="319" t="s">
        <v>370</v>
      </c>
      <c r="E54" s="972"/>
      <c r="F54" s="972"/>
      <c r="G54" s="972"/>
      <c r="H54" s="972"/>
      <c r="I54" s="974"/>
      <c r="J54" s="974"/>
      <c r="K54" s="973"/>
      <c r="P54" s="833"/>
      <c r="Q54" s="833"/>
      <c r="R54" s="277"/>
      <c r="S54" s="1029"/>
      <c r="T54" s="1049"/>
      <c r="U54" s="266"/>
      <c r="V54" s="354"/>
      <c r="W54" s="367"/>
      <c r="X54" s="354"/>
      <c r="Y54" s="367"/>
      <c r="Z54" s="354"/>
      <c r="AA54" s="354"/>
      <c r="AB54" s="354"/>
      <c r="AC54" s="354"/>
      <c r="AD54" s="921"/>
      <c r="AE54" s="1024"/>
      <c r="AF54" s="930"/>
      <c r="AG54" s="1047"/>
      <c r="AH54" s="845"/>
      <c r="AI54" s="1024"/>
      <c r="AJ54" s="930"/>
      <c r="AK54" s="1046"/>
      <c r="AL54" s="845"/>
      <c r="AM54" s="366"/>
      <c r="AN54" s="398"/>
      <c r="AO54" s="398" t="s">
        <v>627</v>
      </c>
      <c r="AP54" s="86"/>
      <c r="AQ54" s="86"/>
      <c r="AR54" s="86"/>
      <c r="AS54" s="354"/>
      <c r="AT54" s="354"/>
      <c r="AU54" s="367"/>
      <c r="AV54" s="354"/>
      <c r="AW54" s="367"/>
      <c r="AX54" s="354"/>
      <c r="AY54" s="354"/>
      <c r="AZ54" s="354"/>
      <c r="BA54" s="354"/>
      <c r="BB54" s="365"/>
      <c r="BC54" s="995"/>
    </row>
    <row r="55" spans="1:58" ht="11.25" customHeight="1">
      <c r="A55" s="319" t="s">
        <v>370</v>
      </c>
      <c r="E55" s="972"/>
      <c r="F55" s="972"/>
      <c r="G55" s="972"/>
      <c r="H55" s="972"/>
      <c r="I55" s="974"/>
      <c r="J55" s="974"/>
      <c r="K55" s="973"/>
      <c r="P55" s="833"/>
      <c r="Q55" s="833"/>
      <c r="R55" s="277"/>
      <c r="S55" s="1029"/>
      <c r="T55" s="1049"/>
      <c r="U55" s="266"/>
      <c r="V55" s="354"/>
      <c r="W55" s="367"/>
      <c r="X55" s="354"/>
      <c r="Y55" s="367"/>
      <c r="Z55" s="354"/>
      <c r="AA55" s="354"/>
      <c r="AB55" s="354"/>
      <c r="AC55" s="354"/>
      <c r="AD55" s="921"/>
      <c r="AE55" s="1024"/>
      <c r="AF55" s="930"/>
      <c r="AG55" s="1047"/>
      <c r="AH55" s="845"/>
      <c r="AI55" s="369"/>
      <c r="AJ55" s="75"/>
      <c r="AK55" s="236" t="s">
        <v>628</v>
      </c>
      <c r="AL55" s="354"/>
      <c r="AM55" s="354"/>
      <c r="AN55" s="354"/>
      <c r="AO55" s="354"/>
      <c r="AP55" s="354"/>
      <c r="AQ55" s="354"/>
      <c r="AR55" s="354"/>
      <c r="AS55" s="354"/>
      <c r="AT55" s="354"/>
      <c r="AU55" s="367"/>
      <c r="AV55" s="354"/>
      <c r="AW55" s="367"/>
      <c r="AX55" s="354"/>
      <c r="AY55" s="354"/>
      <c r="AZ55" s="354"/>
      <c r="BA55" s="354"/>
      <c r="BB55" s="365"/>
      <c r="BC55" s="995"/>
    </row>
    <row r="56" spans="1:58" ht="11.25" customHeight="1">
      <c r="A56" s="319" t="s">
        <v>370</v>
      </c>
      <c r="B56" s="319" t="s">
        <v>371</v>
      </c>
      <c r="C56" s="319" t="s">
        <v>372</v>
      </c>
      <c r="D56" s="319" t="s">
        <v>639</v>
      </c>
      <c r="E56" s="972"/>
      <c r="F56" s="972"/>
      <c r="G56" s="972"/>
      <c r="H56" s="972"/>
      <c r="I56" s="974"/>
      <c r="J56" s="974"/>
      <c r="K56" s="973"/>
      <c r="P56" s="833"/>
      <c r="Q56" s="833"/>
      <c r="R56" s="277"/>
      <c r="S56" s="1030"/>
      <c r="T56" s="1050"/>
      <c r="U56" s="266"/>
      <c r="V56" s="354"/>
      <c r="W56" s="355" t="str">
        <f>Z52&amp;"-"&amp;AB52</f>
        <v>-</v>
      </c>
      <c r="X56" s="354"/>
      <c r="Y56" s="355" t="str">
        <f>AB52&amp;"-"&amp;AD52</f>
        <v>-да</v>
      </c>
      <c r="Z56" s="354"/>
      <c r="AA56" s="354"/>
      <c r="AB56" s="354"/>
      <c r="AC56" s="354"/>
      <c r="AD56" s="871"/>
      <c r="AE56" s="371"/>
      <c r="AF56" s="372"/>
      <c r="AG56" s="86" t="s">
        <v>629</v>
      </c>
      <c r="AH56" s="354"/>
      <c r="AI56" s="354"/>
      <c r="AJ56" s="354"/>
      <c r="AK56" s="354"/>
      <c r="AL56" s="354"/>
      <c r="AM56" s="354"/>
      <c r="AN56" s="354"/>
      <c r="AO56" s="354"/>
      <c r="AP56" s="354"/>
      <c r="AQ56" s="354"/>
      <c r="AR56" s="354"/>
      <c r="AS56" s="354"/>
      <c r="AT56" s="354"/>
      <c r="AU56" s="355" t="str">
        <f>AX52&amp;"-"&amp;AZ52</f>
        <v>-</v>
      </c>
      <c r="AV56" s="354"/>
      <c r="AW56" s="355" t="str">
        <f>AZ52&amp;"-"&amp;BB52</f>
        <v>-</v>
      </c>
      <c r="AX56" s="354"/>
      <c r="AY56" s="354"/>
      <c r="AZ56" s="354"/>
      <c r="BA56" s="354"/>
      <c r="BB56" s="370" t="str">
        <f>BE52&amp;"-"&amp;BG52</f>
        <v>-</v>
      </c>
      <c r="BC56" s="995"/>
      <c r="BF56" s="63" t="str">
        <f t="shared" ref="BF56:BF63" si="4">IF(T56="","",T56)</f>
        <v/>
      </c>
    </row>
    <row r="57" spans="1:58" ht="11.25" customHeight="1">
      <c r="A57" s="319" t="s">
        <v>370</v>
      </c>
      <c r="B57" s="319" t="s">
        <v>371</v>
      </c>
      <c r="C57" s="319" t="s">
        <v>372</v>
      </c>
      <c r="D57" s="319" t="s">
        <v>639</v>
      </c>
      <c r="E57" s="972"/>
      <c r="F57" s="972"/>
      <c r="G57" s="972"/>
      <c r="H57" s="972"/>
      <c r="I57" s="974"/>
      <c r="J57" s="973"/>
      <c r="P57" s="833"/>
      <c r="Q57" s="833"/>
      <c r="R57" s="275"/>
      <c r="S57" s="286"/>
      <c r="T57" s="289" t="s">
        <v>592</v>
      </c>
      <c r="U57" s="93"/>
      <c r="V57" s="93"/>
      <c r="W57" s="93"/>
      <c r="X57" s="93"/>
      <c r="Y57" s="93"/>
      <c r="Z57" s="93"/>
      <c r="AA57" s="93"/>
      <c r="AB57" s="93"/>
      <c r="AC57" s="288"/>
      <c r="AD57" s="384"/>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288"/>
      <c r="BC57" s="996"/>
      <c r="BF57" s="63" t="str">
        <f t="shared" si="4"/>
        <v>Добавить строку</v>
      </c>
    </row>
    <row r="58" spans="1:58" ht="14.25" hidden="1" customHeight="1">
      <c r="A58" s="51" t="s">
        <v>370</v>
      </c>
      <c r="B58" s="51" t="s">
        <v>371</v>
      </c>
      <c r="C58" s="51" t="s">
        <v>372</v>
      </c>
      <c r="D58" s="51" t="s">
        <v>639</v>
      </c>
      <c r="E58" s="972"/>
      <c r="F58" s="972"/>
      <c r="G58" s="972"/>
      <c r="H58" s="972"/>
      <c r="I58" s="973"/>
      <c r="P58" s="833"/>
      <c r="R58" s="275"/>
      <c r="S58" s="330"/>
      <c r="T58" s="331"/>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3"/>
      <c r="BF58" s="63" t="str">
        <f t="shared" si="4"/>
        <v/>
      </c>
    </row>
    <row r="59" spans="1:58" ht="14.25" hidden="1" customHeight="1">
      <c r="A59" s="51" t="s">
        <v>370</v>
      </c>
      <c r="B59" s="51" t="s">
        <v>371</v>
      </c>
      <c r="C59" s="51" t="s">
        <v>372</v>
      </c>
      <c r="D59" s="51" t="s">
        <v>639</v>
      </c>
      <c r="E59" s="972"/>
      <c r="F59" s="972"/>
      <c r="G59" s="972"/>
      <c r="H59" s="971"/>
      <c r="R59" s="373"/>
      <c r="S59" s="330"/>
      <c r="T59" s="331"/>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3"/>
      <c r="BF59" s="63" t="str">
        <f t="shared" si="4"/>
        <v/>
      </c>
    </row>
    <row r="60" spans="1:58" ht="14.25" hidden="1" customHeight="1">
      <c r="A60" s="51" t="s">
        <v>370</v>
      </c>
      <c r="B60" s="51" t="s">
        <v>371</v>
      </c>
      <c r="C60" s="51" t="s">
        <v>372</v>
      </c>
      <c r="E60" s="972"/>
      <c r="F60" s="972"/>
      <c r="G60" s="971"/>
      <c r="BF60" s="63" t="str">
        <f t="shared" si="4"/>
        <v/>
      </c>
    </row>
    <row r="61" spans="1:58" ht="14.25" hidden="1" customHeight="1">
      <c r="A61" s="51" t="s">
        <v>370</v>
      </c>
      <c r="B61" s="51" t="s">
        <v>371</v>
      </c>
      <c r="E61" s="972"/>
      <c r="F61" s="971"/>
      <c r="T61" s="297" t="s">
        <v>539</v>
      </c>
      <c r="BF61" s="63" t="str">
        <f t="shared" si="4"/>
        <v>Добавить централизованную систему для дифференциации</v>
      </c>
    </row>
    <row r="62" spans="1:58" ht="14.25" hidden="1" customHeight="1">
      <c r="A62" s="51" t="s">
        <v>370</v>
      </c>
      <c r="E62" s="971"/>
      <c r="T62" s="297" t="s">
        <v>540</v>
      </c>
      <c r="BF62" s="63" t="str">
        <f t="shared" si="4"/>
        <v>Добавить территорию для дифференциации</v>
      </c>
    </row>
    <row r="63" spans="1:58" ht="14.25" hidden="1" customHeight="1">
      <c r="T63" s="297" t="s">
        <v>572</v>
      </c>
      <c r="BF63" s="63" t="str">
        <f t="shared" si="4"/>
        <v>Добавить наименование тарифа</v>
      </c>
    </row>
    <row r="64" spans="1:58" ht="11.25" customHeight="1"/>
    <row r="65" spans="20:55" ht="18.75" customHeight="1">
      <c r="T65" s="833"/>
      <c r="U65" s="833"/>
      <c r="V65" s="833"/>
      <c r="W65" s="833"/>
      <c r="X65" s="833"/>
      <c r="Y65" s="833"/>
      <c r="Z65" s="833"/>
      <c r="AA65" s="833"/>
      <c r="AB65" s="833"/>
      <c r="AC65" s="833"/>
      <c r="AD65" s="833"/>
      <c r="AE65" s="833"/>
      <c r="AF65" s="833"/>
      <c r="AG65" s="833"/>
      <c r="AH65" s="833"/>
      <c r="AI65" s="833"/>
      <c r="AJ65" s="833"/>
      <c r="AK65" s="833"/>
      <c r="AL65" s="833"/>
      <c r="AM65" s="833"/>
      <c r="AN65" s="833"/>
      <c r="AO65" s="833"/>
      <c r="AP65" s="833"/>
      <c r="AQ65" s="833"/>
      <c r="AR65" s="833"/>
      <c r="AS65" s="833"/>
      <c r="AT65" s="833"/>
      <c r="AU65" s="833"/>
      <c r="AV65" s="833"/>
      <c r="AW65" s="833"/>
      <c r="AX65" s="833"/>
      <c r="AY65" s="833"/>
      <c r="AZ65" s="833"/>
      <c r="BA65" s="833"/>
      <c r="BB65" s="833"/>
      <c r="BC65" s="833"/>
    </row>
    <row r="67" spans="20:55" ht="18.75" customHeight="1">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3"/>
      <c r="AY67" s="833"/>
      <c r="AZ67" s="833"/>
      <c r="BA67" s="833"/>
      <c r="BB67" s="833"/>
      <c r="BC67" s="83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row r="2" spans="5:40" ht="23.25" hidden="1" customHeight="1">
      <c r="E2" s="971">
        <v>1</v>
      </c>
      <c r="R2" s="263"/>
      <c r="S2" s="264" t="e">
        <f>INDEX(PT_DIFFERENTIATION_NUM_NTAR,MATCH(A2,PT_DIFFERENTIATION_NTAR_ID,0))</f>
        <v>#N/A</v>
      </c>
      <c r="T2" s="265" t="s">
        <v>255</v>
      </c>
      <c r="U2" s="266"/>
      <c r="V2" s="966"/>
      <c r="W2" s="967"/>
      <c r="X2" s="967"/>
      <c r="Y2" s="967"/>
      <c r="Z2" s="967"/>
      <c r="AA2" s="967"/>
      <c r="AB2" s="968"/>
      <c r="AC2" s="966" t="e">
        <f>INDEX(PT_DIFFERENTIATION_NTAR,MATCH(A2,PT_DIFFERENTIATION_NTAR_ID,0))</f>
        <v>#N/A</v>
      </c>
      <c r="AD2" s="967"/>
      <c r="AE2" s="967"/>
      <c r="AF2" s="967"/>
      <c r="AG2" s="967"/>
      <c r="AH2" s="967"/>
      <c r="AI2" s="967"/>
      <c r="AJ2" s="968"/>
      <c r="AK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63" t="str">
        <f t="shared" ref="AN2:AN13" si="0">IF(T2="","",T2)</f>
        <v>Наименование тарифа</v>
      </c>
    </row>
    <row r="3" spans="5:40" ht="23.25" hidden="1" customHeight="1">
      <c r="E3" s="972"/>
      <c r="F3" s="971">
        <v>1</v>
      </c>
      <c r="Q3" s="269"/>
      <c r="R3" s="270"/>
      <c r="S3" s="264" t="e">
        <f>INDEX(PT_DIFFERENTIATION_NUM_TER,MATCH(B3,PT_DIFFERENTIATION_TER_ID,0))</f>
        <v>#N/A</v>
      </c>
      <c r="T3" s="271" t="s">
        <v>521</v>
      </c>
      <c r="U3" s="266"/>
      <c r="V3" s="966"/>
      <c r="W3" s="967"/>
      <c r="X3" s="967"/>
      <c r="Y3" s="967"/>
      <c r="Z3" s="967"/>
      <c r="AA3" s="967"/>
      <c r="AB3" s="968"/>
      <c r="AC3" s="966" t="e">
        <f>INDEX(PT_DIFFERENTIATION_TER,MATCH(B3,PT_DIFFERENTIATION_TER_ID,0))</f>
        <v>#N/A</v>
      </c>
      <c r="AD3" s="967"/>
      <c r="AE3" s="967"/>
      <c r="AF3" s="967"/>
      <c r="AG3" s="967"/>
      <c r="AH3" s="967"/>
      <c r="AI3" s="967"/>
      <c r="AJ3" s="968"/>
      <c r="AK3" s="268" t="s">
        <v>522</v>
      </c>
      <c r="AN3" s="63" t="str">
        <f t="shared" si="0"/>
        <v>Территория действия тарифа</v>
      </c>
    </row>
    <row r="4" spans="5:40" ht="23.25" hidden="1" customHeight="1">
      <c r="E4" s="972"/>
      <c r="F4" s="972"/>
      <c r="G4" s="971">
        <v>1</v>
      </c>
      <c r="Q4" s="269"/>
      <c r="R4" s="270"/>
      <c r="S4" s="264" t="e">
        <f>INDEX(PT_DIFFERENTIATION_NUM_CS,MATCH(C4,PT_DIFFERENTIATION_CS_ID,0))</f>
        <v>#N/A</v>
      </c>
      <c r="T4" s="272" t="s">
        <v>640</v>
      </c>
      <c r="U4" s="266"/>
      <c r="V4" s="966"/>
      <c r="W4" s="967"/>
      <c r="X4" s="967"/>
      <c r="Y4" s="967"/>
      <c r="Z4" s="967"/>
      <c r="AA4" s="967"/>
      <c r="AB4" s="968"/>
      <c r="AC4" s="966" t="e">
        <f>INDEX(PT_DIFFERENTIATION_CS,MATCH(C4,PT_DIFFERENTIATION_CS_ID,0))</f>
        <v>#N/A</v>
      </c>
      <c r="AD4" s="967"/>
      <c r="AE4" s="967"/>
      <c r="AF4" s="967"/>
      <c r="AG4" s="967"/>
      <c r="AH4" s="967"/>
      <c r="AI4" s="967"/>
      <c r="AJ4" s="968"/>
      <c r="AK4" s="268" t="s">
        <v>641</v>
      </c>
      <c r="AN4" s="63" t="str">
        <f t="shared" si="0"/>
        <v>Наименование централизованной системы водоотведения</v>
      </c>
    </row>
    <row r="5" spans="5:40" ht="23.25" hidden="1" customHeight="1">
      <c r="E5" s="972"/>
      <c r="F5" s="972"/>
      <c r="G5" s="972"/>
      <c r="H5" s="972"/>
      <c r="I5" s="973" t="e">
        <f>S4&amp;".1"</f>
        <v>#N/A</v>
      </c>
      <c r="P5" s="975">
        <v>1</v>
      </c>
      <c r="R5" s="275"/>
      <c r="S5" s="264" t="e">
        <f>$I5</f>
        <v>#N/A</v>
      </c>
      <c r="T5" s="276" t="s">
        <v>607</v>
      </c>
      <c r="U5" s="266"/>
      <c r="V5" s="1038"/>
      <c r="W5" s="1039"/>
      <c r="X5" s="1039"/>
      <c r="Y5" s="1039"/>
      <c r="Z5" s="1039"/>
      <c r="AA5" s="1039"/>
      <c r="AB5" s="1040"/>
      <c r="AC5" s="1041"/>
      <c r="AD5" s="1042"/>
      <c r="AE5" s="1042"/>
      <c r="AF5" s="1042"/>
      <c r="AG5" s="1042"/>
      <c r="AH5" s="1042"/>
      <c r="AI5" s="1042"/>
      <c r="AJ5" s="1043"/>
      <c r="AK5" s="268" t="s">
        <v>608</v>
      </c>
      <c r="AN5" s="63" t="str">
        <f t="shared" si="0"/>
        <v>Наименование признака дифференциации</v>
      </c>
    </row>
    <row r="6" spans="5:40" ht="23.25" hidden="1" customHeight="1">
      <c r="E6" s="972"/>
      <c r="F6" s="972"/>
      <c r="G6" s="972"/>
      <c r="H6" s="972"/>
      <c r="I6" s="974"/>
      <c r="J6" s="973" t="e">
        <f>I5&amp;".1"</f>
        <v>#N/A</v>
      </c>
      <c r="L6" s="274" t="s">
        <v>530</v>
      </c>
      <c r="P6" s="833"/>
      <c r="Q6" s="975">
        <v>1</v>
      </c>
      <c r="R6" s="277"/>
      <c r="S6" s="264" t="e">
        <f>$J6</f>
        <v>#N/A</v>
      </c>
      <c r="T6" s="278" t="s">
        <v>531</v>
      </c>
      <c r="U6" s="266"/>
      <c r="V6" s="960"/>
      <c r="W6" s="961"/>
      <c r="X6" s="961"/>
      <c r="Y6" s="961"/>
      <c r="Z6" s="961"/>
      <c r="AA6" s="961"/>
      <c r="AB6" s="962"/>
      <c r="AC6" s="960"/>
      <c r="AD6" s="961"/>
      <c r="AE6" s="961"/>
      <c r="AF6" s="961"/>
      <c r="AG6" s="961"/>
      <c r="AH6" s="961"/>
      <c r="AI6" s="961"/>
      <c r="AJ6" s="962"/>
      <c r="AK6" s="349" t="s">
        <v>609</v>
      </c>
      <c r="AN6" s="63" t="str">
        <f t="shared" si="0"/>
        <v>Группа потребителей</v>
      </c>
    </row>
    <row r="7" spans="5:40" ht="23.25" hidden="1" customHeight="1">
      <c r="E7" s="972"/>
      <c r="F7" s="972"/>
      <c r="G7" s="972"/>
      <c r="H7" s="972"/>
      <c r="I7" s="974"/>
      <c r="J7" s="974"/>
      <c r="K7" s="973" t="e">
        <f>J6&amp;".1"</f>
        <v>#N/A</v>
      </c>
      <c r="P7" s="833"/>
      <c r="Q7" s="833"/>
      <c r="R7" s="277">
        <v>1</v>
      </c>
      <c r="S7" s="264" t="e">
        <f>$K7</f>
        <v>#N/A</v>
      </c>
      <c r="T7" s="387"/>
      <c r="U7" s="266"/>
      <c r="V7" s="280"/>
      <c r="W7" s="280"/>
      <c r="X7" s="282"/>
      <c r="Y7" s="976"/>
      <c r="Z7" s="845" t="s">
        <v>46</v>
      </c>
      <c r="AA7" s="976"/>
      <c r="AB7" s="845" t="s">
        <v>46</v>
      </c>
      <c r="AC7" s="280"/>
      <c r="AD7" s="280"/>
      <c r="AE7" s="282"/>
      <c r="AF7" s="976"/>
      <c r="AG7" s="845" t="s">
        <v>46</v>
      </c>
      <c r="AH7" s="978"/>
      <c r="AI7" s="845" t="s">
        <v>46</v>
      </c>
      <c r="AJ7" s="388"/>
      <c r="AK7"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42" t="e">
        <f ca="1">STRCHECKDATE(V8:AJ8)</f>
        <v>#NAME?</v>
      </c>
      <c r="AN7" s="63" t="str">
        <f t="shared" si="0"/>
        <v/>
      </c>
    </row>
    <row r="8" spans="5:40" ht="14.25" hidden="1" customHeight="1">
      <c r="E8" s="972"/>
      <c r="F8" s="972"/>
      <c r="G8" s="972"/>
      <c r="H8" s="972"/>
      <c r="I8" s="974"/>
      <c r="J8" s="974"/>
      <c r="K8" s="973"/>
      <c r="P8" s="833"/>
      <c r="Q8" s="833"/>
      <c r="R8" s="277"/>
      <c r="S8" s="247"/>
      <c r="T8" s="266"/>
      <c r="U8" s="266"/>
      <c r="V8" s="281"/>
      <c r="W8" s="281"/>
      <c r="X8" s="284" t="str">
        <f>Y7&amp;"-"&amp;AA7</f>
        <v>-</v>
      </c>
      <c r="Y8" s="977"/>
      <c r="Z8" s="845"/>
      <c r="AA8" s="977"/>
      <c r="AB8" s="845"/>
      <c r="AC8" s="281"/>
      <c r="AD8" s="281"/>
      <c r="AE8" s="284" t="str">
        <f>AF7&amp;"-"&amp;AH7</f>
        <v>-</v>
      </c>
      <c r="AF8" s="977"/>
      <c r="AG8" s="845"/>
      <c r="AH8" s="979"/>
      <c r="AI8" s="845"/>
      <c r="AJ8" s="389"/>
      <c r="AK8" s="1044"/>
      <c r="AN8" s="63" t="str">
        <f t="shared" si="0"/>
        <v/>
      </c>
    </row>
    <row r="9" spans="5:40" ht="21" hidden="1" customHeight="1">
      <c r="E9" s="972"/>
      <c r="F9" s="972"/>
      <c r="G9" s="972"/>
      <c r="H9" s="972"/>
      <c r="I9" s="974"/>
      <c r="J9" s="973"/>
      <c r="P9" s="833"/>
      <c r="Q9" s="833"/>
      <c r="R9" s="275"/>
      <c r="S9" s="286"/>
      <c r="T9" s="289" t="s">
        <v>610</v>
      </c>
      <c r="U9" s="93"/>
      <c r="V9" s="93"/>
      <c r="W9" s="93"/>
      <c r="X9" s="93"/>
      <c r="Y9" s="93"/>
      <c r="Z9" s="93"/>
      <c r="AA9" s="93"/>
      <c r="AB9" s="93"/>
      <c r="AC9" s="93"/>
      <c r="AD9" s="93"/>
      <c r="AE9" s="93"/>
      <c r="AF9" s="93"/>
      <c r="AG9" s="93"/>
      <c r="AH9" s="93"/>
      <c r="AI9" s="93"/>
      <c r="AJ9" s="93"/>
      <c r="AK9" s="268" t="s">
        <v>611</v>
      </c>
      <c r="AN9" s="63" t="str">
        <f t="shared" si="0"/>
        <v>Добавить значение признака дифференциации</v>
      </c>
    </row>
    <row r="10" spans="5:40" ht="21" hidden="1" customHeight="1">
      <c r="E10" s="972"/>
      <c r="F10" s="972"/>
      <c r="G10" s="972"/>
      <c r="H10" s="972"/>
      <c r="I10" s="973"/>
      <c r="P10" s="833"/>
      <c r="R10" s="275"/>
      <c r="S10" s="286"/>
      <c r="T10" s="292" t="s">
        <v>536</v>
      </c>
      <c r="U10" s="93"/>
      <c r="V10" s="93"/>
      <c r="W10" s="93"/>
      <c r="X10" s="93"/>
      <c r="Y10" s="93"/>
      <c r="Z10" s="93"/>
      <c r="AA10" s="93"/>
      <c r="AB10" s="290"/>
      <c r="AC10" s="93"/>
      <c r="AD10" s="93"/>
      <c r="AE10" s="93"/>
      <c r="AF10" s="93"/>
      <c r="AG10" s="93"/>
      <c r="AH10" s="93"/>
      <c r="AI10" s="290"/>
      <c r="AJ10" s="93"/>
      <c r="AK10" s="390"/>
      <c r="AN10" s="63" t="str">
        <f t="shared" si="0"/>
        <v>Добавить группу потребителей</v>
      </c>
    </row>
    <row r="11" spans="5:40" ht="21" hidden="1" customHeight="1">
      <c r="E11" s="972"/>
      <c r="F11" s="972"/>
      <c r="G11" s="972"/>
      <c r="H11" s="971"/>
      <c r="R11" s="263"/>
      <c r="S11" s="286"/>
      <c r="T11" s="391" t="s">
        <v>612</v>
      </c>
      <c r="U11" s="93"/>
      <c r="V11" s="93"/>
      <c r="W11" s="93"/>
      <c r="X11" s="93"/>
      <c r="Y11" s="93"/>
      <c r="Z11" s="93"/>
      <c r="AA11" s="93"/>
      <c r="AB11" s="290"/>
      <c r="AC11" s="93"/>
      <c r="AD11" s="93"/>
      <c r="AE11" s="93"/>
      <c r="AF11" s="93"/>
      <c r="AG11" s="93"/>
      <c r="AH11" s="93"/>
      <c r="AI11" s="290"/>
      <c r="AJ11" s="93"/>
      <c r="AK11" s="291"/>
      <c r="AN11" s="63" t="str">
        <f t="shared" si="0"/>
        <v>Добавить наименование признака дифференциации</v>
      </c>
    </row>
    <row r="12" spans="5:40" ht="14.25" hidden="1" customHeight="1">
      <c r="E12" s="972"/>
      <c r="F12" s="971"/>
      <c r="T12" s="297" t="s">
        <v>539</v>
      </c>
      <c r="AN12" s="63" t="str">
        <f t="shared" si="0"/>
        <v>Добавить централизованную систему для дифференциации</v>
      </c>
    </row>
    <row r="13" spans="5:40" ht="14.25" hidden="1" customHeight="1">
      <c r="E13" s="971"/>
      <c r="T13" s="297" t="s">
        <v>540</v>
      </c>
      <c r="AN13" s="63" t="str">
        <f t="shared" si="0"/>
        <v>Добавить территорию для дифференциации</v>
      </c>
    </row>
    <row r="14" spans="5:40" ht="14.25" hidden="1" customHeight="1"/>
    <row r="15" spans="5:40" ht="14.25" hidden="1" customHeight="1">
      <c r="AC15" s="298"/>
      <c r="AD15" s="298"/>
      <c r="AE15" s="299"/>
      <c r="AF15" s="970"/>
      <c r="AG15" s="969" t="s">
        <v>46</v>
      </c>
      <c r="AH15" s="970"/>
      <c r="AI15" s="969" t="s">
        <v>46</v>
      </c>
    </row>
    <row r="16" spans="5:40" ht="14.25" hidden="1" customHeight="1">
      <c r="AC16" s="298"/>
      <c r="AD16" s="298"/>
      <c r="AE16" s="284" t="str">
        <f>AF15&amp;"-"&amp;AH15</f>
        <v>-</v>
      </c>
      <c r="AF16" s="969"/>
      <c r="AG16" s="969"/>
      <c r="AH16" s="969"/>
      <c r="AI16" s="969"/>
    </row>
    <row r="17" spans="15:35" ht="14.25" hidden="1" customHeight="1"/>
    <row r="18" spans="15:35" ht="22.5" hidden="1" customHeight="1">
      <c r="O18" s="300" t="s">
        <v>541</v>
      </c>
      <c r="Y18" s="300"/>
      <c r="AA18" s="300"/>
      <c r="AF18" s="300"/>
      <c r="AH18" s="300"/>
    </row>
    <row r="19" spans="15:35" ht="14.25" hidden="1" customHeight="1"/>
    <row r="20" spans="15:35" ht="12" hidden="1" customHeight="1">
      <c r="O20" s="274" t="s">
        <v>542</v>
      </c>
      <c r="T20" s="21" t="s">
        <v>543</v>
      </c>
      <c r="Z20" s="102" t="s">
        <v>544</v>
      </c>
      <c r="AB20" s="102" t="s">
        <v>545</v>
      </c>
      <c r="AC20" s="21" t="s">
        <v>543</v>
      </c>
      <c r="AG20" s="102" t="s">
        <v>546</v>
      </c>
      <c r="AI20" s="102" t="s">
        <v>545</v>
      </c>
    </row>
    <row r="21" spans="15:35" ht="14.25" hidden="1" customHeight="1"/>
    <row r="22" spans="15:35" ht="14.25" hidden="1" customHeight="1"/>
    <row r="23" spans="15:35" ht="14.25" customHeight="1">
      <c r="Q23" s="301"/>
      <c r="R23" s="301"/>
      <c r="S23" s="302"/>
      <c r="T23" s="22"/>
      <c r="U23" s="22"/>
    </row>
    <row r="24" spans="15:35" ht="14.25" customHeight="1">
      <c r="Q24" s="301"/>
      <c r="R24" s="301"/>
      <c r="S24" s="9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953"/>
      <c r="U24" s="953"/>
      <c r="V24" s="953"/>
      <c r="W24" s="953"/>
      <c r="X24" s="953"/>
      <c r="Y24" s="953"/>
      <c r="Z24" s="953"/>
      <c r="AA24" s="953"/>
      <c r="AB24" s="953"/>
      <c r="AC24" s="953"/>
      <c r="AD24" s="953"/>
      <c r="AE24" s="953"/>
      <c r="AF24" s="953"/>
      <c r="AG24" s="953"/>
      <c r="AH24" s="953"/>
    </row>
    <row r="25" spans="15:35" ht="14.25" customHeight="1">
      <c r="Q25" s="301"/>
      <c r="R25" s="301"/>
      <c r="S25" s="927" t="str">
        <f>IF(org=0,"Не определено",org)</f>
        <v>ООО "Смоленскрегионтеплоэнерго"</v>
      </c>
      <c r="T25" s="927"/>
      <c r="U25" s="927"/>
      <c r="V25" s="927"/>
      <c r="W25" s="927"/>
      <c r="X25" s="927"/>
      <c r="Y25" s="927"/>
      <c r="Z25" s="927"/>
      <c r="AA25" s="927"/>
      <c r="AB25" s="927"/>
      <c r="AC25" s="927"/>
      <c r="AD25" s="927"/>
      <c r="AE25" s="927"/>
      <c r="AF25" s="927"/>
      <c r="AG25" s="927"/>
      <c r="AH25" s="927"/>
    </row>
    <row r="26" spans="15:35" ht="14.25" hidden="1" customHeight="1">
      <c r="Q26" s="301"/>
      <c r="R26" s="301"/>
      <c r="S26" s="302"/>
      <c r="T26" s="22"/>
      <c r="U26" s="22"/>
      <c r="V26" s="303"/>
      <c r="W26" s="303"/>
      <c r="X26" s="303"/>
      <c r="Y26" s="303"/>
      <c r="Z26" s="303"/>
      <c r="AA26" s="303"/>
      <c r="AB26" s="303"/>
      <c r="AC26" s="303"/>
      <c r="AD26" s="303"/>
      <c r="AE26" s="303"/>
      <c r="AF26" s="303"/>
      <c r="AG26" s="303"/>
      <c r="AH26" s="303"/>
      <c r="AI26" s="303"/>
    </row>
    <row r="27" spans="15:35" ht="25.5" hidden="1" customHeight="1">
      <c r="S27" s="963" t="s">
        <v>24</v>
      </c>
      <c r="T27" s="963"/>
      <c r="U27" s="305"/>
      <c r="V27" s="965" t="str">
        <f>IF(TITLE_NAME_OR_PR_CHANGE="",IF(TITLE_NAME_OR_PR="","",TITLE_NAME_OR_PR),TITLE_NAME_OR_PR_CHANGE)</f>
        <v/>
      </c>
      <c r="W27" s="965"/>
      <c r="X27" s="965"/>
      <c r="Y27" s="965"/>
      <c r="Z27" s="965"/>
      <c r="AA27" s="965"/>
      <c r="AC27" s="965" t="str">
        <f>IF(TITLE_NAME_OR_PR_CHANGE="",IF(TITLE_NAME_OR_PR="","",TITLE_NAME_OR_PR),TITLE_NAME_OR_PR_CHANGE)</f>
        <v/>
      </c>
      <c r="AD27" s="965"/>
      <c r="AE27" s="965"/>
      <c r="AF27" s="965"/>
      <c r="AG27" s="965"/>
      <c r="AH27" s="965"/>
    </row>
    <row r="28" spans="15:35" ht="18.75" hidden="1" customHeight="1">
      <c r="S28" s="963" t="s">
        <v>547</v>
      </c>
      <c r="T28" s="963"/>
      <c r="U28" s="305"/>
      <c r="V28" s="964" t="str">
        <f>IF(TITLE_DATE_PR_CHANGE="",IF(TITLE_DATE_PR="","",TITLE_DATE_PR),TITLE_DATE_PR_CHANGE)</f>
        <v/>
      </c>
      <c r="W28" s="964"/>
      <c r="X28" s="964"/>
      <c r="Y28" s="964"/>
      <c r="Z28" s="964"/>
      <c r="AA28" s="964"/>
      <c r="AC28" s="964" t="str">
        <f>IF(TITLE_DATE_PR_CHANGE="",IF(TITLE_DATE_PR="","",TITLE_DATE_PR),TITLE_DATE_PR_CHANGE)</f>
        <v/>
      </c>
      <c r="AD28" s="964"/>
      <c r="AE28" s="964"/>
      <c r="AF28" s="964"/>
      <c r="AG28" s="964"/>
      <c r="AH28" s="964"/>
    </row>
    <row r="29" spans="15:35" ht="18.75" hidden="1" customHeight="1">
      <c r="S29" s="963" t="s">
        <v>548</v>
      </c>
      <c r="T29" s="963"/>
      <c r="U29" s="305"/>
      <c r="V29" s="965" t="str">
        <f>IF(TITLE_NUMBER_PR_CHANGE="",IF(TITLE_NUMBER_PR="","",TITLE_NUMBER_PR),TITLE_NUMBER_PR_CHANGE)</f>
        <v/>
      </c>
      <c r="W29" s="965"/>
      <c r="X29" s="965"/>
      <c r="Y29" s="965"/>
      <c r="Z29" s="965"/>
      <c r="AA29" s="965"/>
      <c r="AC29" s="965" t="str">
        <f>IF(TITLE_NUMBER_PR_CHANGE="",IF(TITLE_NUMBER_PR="","",TITLE_NUMBER_PR),TITLE_NUMBER_PR_CHANGE)</f>
        <v/>
      </c>
      <c r="AD29" s="965"/>
      <c r="AE29" s="965"/>
      <c r="AF29" s="965"/>
      <c r="AG29" s="965"/>
      <c r="AH29" s="965"/>
    </row>
    <row r="30" spans="15:35" ht="18.75" hidden="1" customHeight="1">
      <c r="S30" s="963" t="s">
        <v>25</v>
      </c>
      <c r="T30" s="963"/>
      <c r="U30" s="305"/>
      <c r="V30" s="965" t="str">
        <f>IF(TITLE_IST_PUB_CHANGE="",IF(TITLE_IST_PUB="","",TITLE_IST_PUB),TITLE_IST_PUB_CHANGE)</f>
        <v/>
      </c>
      <c r="W30" s="965"/>
      <c r="X30" s="965"/>
      <c r="Y30" s="965"/>
      <c r="Z30" s="965"/>
      <c r="AA30" s="965"/>
      <c r="AC30" s="965" t="str">
        <f>IF(TITLE_IST_PUB_CHANGE="",IF(TITLE_IST_PUB="","",TITLE_IST_PUB),TITLE_IST_PUB_CHANGE)</f>
        <v/>
      </c>
      <c r="AD30" s="965"/>
      <c r="AE30" s="965"/>
      <c r="AF30" s="965"/>
      <c r="AG30" s="965"/>
      <c r="AH30" s="965"/>
    </row>
    <row r="31" spans="15:35" ht="14.25" hidden="1" customHeight="1">
      <c r="Q31" s="301"/>
      <c r="R31" s="301"/>
      <c r="S31" s="302"/>
      <c r="T31" s="22"/>
      <c r="U31" s="22"/>
      <c r="V31" s="303"/>
      <c r="W31" s="303"/>
      <c r="X31" s="303"/>
      <c r="Y31" s="303"/>
      <c r="Z31" s="303"/>
      <c r="AA31" s="303"/>
      <c r="AB31" s="303"/>
      <c r="AC31" s="303"/>
      <c r="AD31" s="303"/>
      <c r="AE31" s="303"/>
      <c r="AF31" s="303"/>
      <c r="AG31" s="303"/>
      <c r="AH31" s="303"/>
      <c r="AI31" s="303"/>
    </row>
    <row r="32" spans="15:35" ht="18.75" hidden="1" customHeight="1">
      <c r="S32" s="963" t="s">
        <v>549</v>
      </c>
      <c r="T32" s="963"/>
      <c r="U32" s="305"/>
      <c r="V32" s="964" t="str">
        <f>IF(TITLE_DATE_PR_CHANGE="",IF(TITLE_DATE_PR="","",TITLE_DATE_PR),TITLE_DATE_PR_CHANGE)</f>
        <v/>
      </c>
      <c r="W32" s="964"/>
      <c r="X32" s="964"/>
      <c r="Y32" s="964"/>
      <c r="Z32" s="964"/>
      <c r="AA32" s="964"/>
      <c r="AC32" s="964" t="str">
        <f>IF(TITLE_DATE_PR_CHANGE="",IF(TITLE_DATE_PR="","",TITLE_DATE_PR),TITLE_DATE_PR_CHANGE)</f>
        <v/>
      </c>
      <c r="AD32" s="964"/>
      <c r="AE32" s="964"/>
      <c r="AF32" s="964"/>
      <c r="AG32" s="964"/>
      <c r="AH32" s="964"/>
    </row>
    <row r="33" spans="1:40" ht="18.75" hidden="1" customHeight="1">
      <c r="S33" s="963" t="s">
        <v>550</v>
      </c>
      <c r="T33" s="963"/>
      <c r="U33" s="305"/>
      <c r="V33" s="965" t="str">
        <f>IF(TITLE_NUMBER_PR_CHANGE="",IF(TITLE_NUMBER_PR="","",TITLE_NUMBER_PR),TITLE_NUMBER_PR_CHANGE)</f>
        <v/>
      </c>
      <c r="W33" s="965"/>
      <c r="X33" s="965"/>
      <c r="Y33" s="965"/>
      <c r="Z33" s="965"/>
      <c r="AA33" s="965"/>
      <c r="AC33" s="965" t="str">
        <f>IF(TITLE_NUMBER_PR_CHANGE="",IF(TITLE_NUMBER_PR="","",TITLE_NUMBER_PR),TITLE_NUMBER_PR_CHANGE)</f>
        <v/>
      </c>
      <c r="AD33" s="965"/>
      <c r="AE33" s="965"/>
      <c r="AF33" s="965"/>
      <c r="AG33" s="965"/>
      <c r="AH33" s="965"/>
    </row>
    <row r="34" spans="1:40" ht="0.75" customHeight="1">
      <c r="AB34" s="242" t="s">
        <v>551</v>
      </c>
      <c r="AI34" s="242" t="s">
        <v>551</v>
      </c>
    </row>
    <row r="35" spans="1:40" ht="14.25" customHeight="1">
      <c r="Q35" s="301"/>
      <c r="R35" s="301"/>
      <c r="S35" s="302"/>
      <c r="T35" s="22"/>
      <c r="U35" s="307"/>
      <c r="V35" s="983"/>
      <c r="W35" s="983"/>
      <c r="X35" s="983"/>
      <c r="Y35" s="983"/>
      <c r="Z35" s="983"/>
      <c r="AA35" s="983"/>
      <c r="AB35" s="983"/>
      <c r="AC35" s="983"/>
      <c r="AD35" s="983"/>
      <c r="AE35" s="983"/>
      <c r="AF35" s="983"/>
      <c r="AG35" s="983"/>
      <c r="AH35" s="983"/>
      <c r="AI35" s="983"/>
    </row>
    <row r="36" spans="1:40" ht="14.25" customHeight="1">
      <c r="Q36" s="301"/>
      <c r="R36" s="301"/>
      <c r="S36" s="858" t="s">
        <v>424</v>
      </c>
      <c r="T36" s="858"/>
      <c r="U36" s="858"/>
      <c r="V36" s="858"/>
      <c r="W36" s="858"/>
      <c r="X36" s="858"/>
      <c r="Y36" s="858"/>
      <c r="Z36" s="858"/>
      <c r="AA36" s="858"/>
      <c r="AB36" s="858"/>
      <c r="AC36" s="858"/>
      <c r="AD36" s="858"/>
      <c r="AE36" s="858"/>
      <c r="AF36" s="858"/>
      <c r="AG36" s="858"/>
      <c r="AH36" s="858"/>
      <c r="AI36" s="858"/>
      <c r="AJ36" s="858"/>
      <c r="AK36" s="858" t="s">
        <v>425</v>
      </c>
    </row>
    <row r="37" spans="1:40" ht="14.25" customHeight="1">
      <c r="Q37" s="301"/>
      <c r="R37" s="301"/>
      <c r="S37" s="984" t="s">
        <v>71</v>
      </c>
      <c r="T37" s="934" t="s">
        <v>552</v>
      </c>
      <c r="U37" s="309"/>
      <c r="V37" s="985" t="s">
        <v>553</v>
      </c>
      <c r="W37" s="986"/>
      <c r="X37" s="986"/>
      <c r="Y37" s="986"/>
      <c r="Z37" s="986"/>
      <c r="AA37" s="987"/>
      <c r="AB37" s="988" t="s">
        <v>554</v>
      </c>
      <c r="AC37" s="985" t="s">
        <v>553</v>
      </c>
      <c r="AD37" s="986"/>
      <c r="AE37" s="986"/>
      <c r="AF37" s="986"/>
      <c r="AG37" s="986"/>
      <c r="AH37" s="987"/>
      <c r="AI37" s="988" t="s">
        <v>555</v>
      </c>
      <c r="AJ37" s="991" t="s">
        <v>556</v>
      </c>
      <c r="AK37" s="858"/>
    </row>
    <row r="38" spans="1:40" ht="33.75" customHeight="1">
      <c r="Q38" s="301"/>
      <c r="R38" s="301"/>
      <c r="S38" s="984"/>
      <c r="T38" s="934"/>
      <c r="U38" s="310"/>
      <c r="V38" s="137" t="s">
        <v>613</v>
      </c>
      <c r="W38" s="835" t="s">
        <v>559</v>
      </c>
      <c r="X38" s="834"/>
      <c r="Y38" s="835" t="s">
        <v>560</v>
      </c>
      <c r="Z38" s="841"/>
      <c r="AA38" s="834"/>
      <c r="AB38" s="989"/>
      <c r="AC38" s="137" t="s">
        <v>613</v>
      </c>
      <c r="AD38" s="835" t="s">
        <v>559</v>
      </c>
      <c r="AE38" s="834"/>
      <c r="AF38" s="835" t="s">
        <v>560</v>
      </c>
      <c r="AG38" s="841"/>
      <c r="AH38" s="834"/>
      <c r="AI38" s="989"/>
      <c r="AJ38" s="992"/>
      <c r="AK38" s="858"/>
    </row>
    <row r="39" spans="1:40" ht="86.25" customHeight="1">
      <c r="B39" s="102" t="s">
        <v>267</v>
      </c>
      <c r="C39" s="102" t="s">
        <v>268</v>
      </c>
      <c r="D39" s="102" t="s">
        <v>269</v>
      </c>
      <c r="E39" s="274" t="s">
        <v>561</v>
      </c>
      <c r="F39" s="274" t="s">
        <v>562</v>
      </c>
      <c r="G39" s="274" t="s">
        <v>563</v>
      </c>
      <c r="I39" s="274" t="s">
        <v>614</v>
      </c>
      <c r="J39" s="274" t="s">
        <v>566</v>
      </c>
      <c r="K39" s="274" t="s">
        <v>615</v>
      </c>
      <c r="L39" s="274" t="s">
        <v>542</v>
      </c>
      <c r="Q39" s="301"/>
      <c r="R39" s="301"/>
      <c r="S39" s="984"/>
      <c r="T39" s="934"/>
      <c r="U39" s="311"/>
      <c r="V39" s="137" t="s">
        <v>642</v>
      </c>
      <c r="W39" s="114" t="s">
        <v>643</v>
      </c>
      <c r="X39" s="114" t="s">
        <v>618</v>
      </c>
      <c r="Y39" s="114" t="s">
        <v>570</v>
      </c>
      <c r="Z39" s="939" t="s">
        <v>571</v>
      </c>
      <c r="AA39" s="952"/>
      <c r="AB39" s="990"/>
      <c r="AC39" s="137" t="s">
        <v>642</v>
      </c>
      <c r="AD39" s="114" t="s">
        <v>643</v>
      </c>
      <c r="AE39" s="114" t="s">
        <v>618</v>
      </c>
      <c r="AF39" s="114" t="s">
        <v>570</v>
      </c>
      <c r="AG39" s="939" t="s">
        <v>571</v>
      </c>
      <c r="AH39" s="952"/>
      <c r="AI39" s="990"/>
      <c r="AJ39" s="993"/>
      <c r="AK39" s="858"/>
    </row>
    <row r="40" spans="1:40" ht="11.25" hidden="1" customHeight="1">
      <c r="Q40" s="313"/>
      <c r="R40" s="314">
        <v>1</v>
      </c>
      <c r="S40" s="315" t="s">
        <v>204</v>
      </c>
      <c r="T40" s="316" t="s">
        <v>87</v>
      </c>
      <c r="U40" s="317" t="str">
        <f ca="1">OFFSET(U40,0,-1)</f>
        <v>2</v>
      </c>
      <c r="V40" s="318">
        <f ca="1">OFFSET(V40,0,-1)+1</f>
        <v>3</v>
      </c>
      <c r="W40" s="318">
        <f ca="1">OFFSET(W40,0,-1)+1</f>
        <v>4</v>
      </c>
      <c r="X40" s="318">
        <f ca="1">OFFSET(X40,0,-1)+1</f>
        <v>5</v>
      </c>
      <c r="Y40" s="318">
        <f ca="1">OFFSET(Y40,0,-1)+1</f>
        <v>6</v>
      </c>
      <c r="Z40" s="982">
        <f ca="1">OFFSET(Z40,0,-1)+1</f>
        <v>7</v>
      </c>
      <c r="AA40" s="982"/>
      <c r="AB40" s="318">
        <f ca="1">OFFSET(AB40,0,-2)+1</f>
        <v>8</v>
      </c>
      <c r="AC40" s="318">
        <f ca="1">OFFSET(AC40,0,-1)+1</f>
        <v>9</v>
      </c>
      <c r="AD40" s="318">
        <f ca="1">OFFSET(AD40,0,-1)+1</f>
        <v>10</v>
      </c>
      <c r="AE40" s="318">
        <f ca="1">OFFSET(AE40,0,-1)+1</f>
        <v>11</v>
      </c>
      <c r="AF40" s="318">
        <f ca="1">OFFSET(AF40,0,-1)+1</f>
        <v>12</v>
      </c>
      <c r="AG40" s="982">
        <f ca="1">OFFSET(AG40,0,-1)+1</f>
        <v>13</v>
      </c>
      <c r="AH40" s="982"/>
      <c r="AI40" s="318">
        <f ca="1">OFFSET(AI40,0,-2)+1</f>
        <v>14</v>
      </c>
      <c r="AJ40" s="317">
        <f ca="1">OFFSET(AJ40,0,-1)</f>
        <v>14</v>
      </c>
      <c r="AK40" s="318">
        <f ca="1">OFFSET(AK40,0,-1)+1</f>
        <v>15</v>
      </c>
    </row>
    <row r="41" spans="1:40" ht="23.25" customHeight="1">
      <c r="A41" s="319" t="s">
        <v>390</v>
      </c>
      <c r="E41" s="971">
        <v>1</v>
      </c>
      <c r="R41" s="263"/>
      <c r="S41" s="264">
        <f>INDEX(PT_DIFFERENTIATION_NUM_NTAR,MATCH(A41,PT_DIFFERENTIATION_NTAR_ID,0))</f>
        <v>0</v>
      </c>
      <c r="T41" s="265" t="s">
        <v>255</v>
      </c>
      <c r="U41" s="266"/>
      <c r="V41" s="966"/>
      <c r="W41" s="967"/>
      <c r="X41" s="967"/>
      <c r="Y41" s="967"/>
      <c r="Z41" s="967"/>
      <c r="AA41" s="967"/>
      <c r="AB41" s="968"/>
      <c r="AC41" s="966" t="str">
        <f>INDEX(PT_DIFFERENTIATION_NTAR,MATCH(A41,PT_DIFFERENTIATION_NTAR_ID,0))</f>
        <v/>
      </c>
      <c r="AD41" s="967"/>
      <c r="AE41" s="967"/>
      <c r="AF41" s="967"/>
      <c r="AG41" s="967"/>
      <c r="AH41" s="967"/>
      <c r="AI41" s="967"/>
      <c r="AJ41" s="968"/>
      <c r="AK41"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63" t="str">
        <f t="shared" ref="AN41:AN53" si="1">IF(T41="","",T41)</f>
        <v>Наименование тарифа</v>
      </c>
    </row>
    <row r="42" spans="1:40" ht="23.25" customHeight="1">
      <c r="A42" s="319" t="s">
        <v>390</v>
      </c>
      <c r="B42" s="319" t="s">
        <v>391</v>
      </c>
      <c r="E42" s="972"/>
      <c r="F42" s="971">
        <v>1</v>
      </c>
      <c r="Q42" s="269"/>
      <c r="R42" s="270"/>
      <c r="S42" s="264" t="str">
        <f>INDEX(PT_DIFFERENTIATION_NUM_TER,MATCH(B42,PT_DIFFERENTIATION_TER_ID,0))</f>
        <v>.</v>
      </c>
      <c r="T42" s="271" t="s">
        <v>521</v>
      </c>
      <c r="U42" s="266"/>
      <c r="V42" s="966"/>
      <c r="W42" s="967"/>
      <c r="X42" s="967"/>
      <c r="Y42" s="967"/>
      <c r="Z42" s="967"/>
      <c r="AA42" s="967"/>
      <c r="AB42" s="968"/>
      <c r="AC42" s="966" t="str">
        <f>INDEX(PT_DIFFERENTIATION_TER,MATCH(B42,PT_DIFFERENTIATION_TER_ID,0))</f>
        <v/>
      </c>
      <c r="AD42" s="967"/>
      <c r="AE42" s="967"/>
      <c r="AF42" s="967"/>
      <c r="AG42" s="967"/>
      <c r="AH42" s="967"/>
      <c r="AI42" s="967"/>
      <c r="AJ42" s="968"/>
      <c r="AK42" s="268" t="s">
        <v>522</v>
      </c>
      <c r="AN42" s="63" t="str">
        <f t="shared" si="1"/>
        <v>Территория действия тарифа</v>
      </c>
    </row>
    <row r="43" spans="1:40" ht="23.25" customHeight="1">
      <c r="A43" s="319" t="s">
        <v>390</v>
      </c>
      <c r="B43" s="319" t="s">
        <v>391</v>
      </c>
      <c r="C43" s="319" t="s">
        <v>392</v>
      </c>
      <c r="E43" s="972"/>
      <c r="F43" s="972"/>
      <c r="G43" s="971">
        <v>1</v>
      </c>
      <c r="Q43" s="269"/>
      <c r="R43" s="270"/>
      <c r="S43" s="264" t="str">
        <f>INDEX(PT_DIFFERENTIATION_NUM_CS,MATCH(C43,PT_DIFFERENTIATION_CS_ID,0))</f>
        <v>..</v>
      </c>
      <c r="T43" s="272" t="s">
        <v>640</v>
      </c>
      <c r="U43" s="266"/>
      <c r="V43" s="966"/>
      <c r="W43" s="967"/>
      <c r="X43" s="967"/>
      <c r="Y43" s="967"/>
      <c r="Z43" s="967"/>
      <c r="AA43" s="967"/>
      <c r="AB43" s="968"/>
      <c r="AC43" s="966" t="str">
        <f>INDEX(PT_DIFFERENTIATION_CS,MATCH(C43,PT_DIFFERENTIATION_CS_ID,0))</f>
        <v/>
      </c>
      <c r="AD43" s="967"/>
      <c r="AE43" s="967"/>
      <c r="AF43" s="967"/>
      <c r="AG43" s="967"/>
      <c r="AH43" s="967"/>
      <c r="AI43" s="967"/>
      <c r="AJ43" s="968"/>
      <c r="AK43" s="268" t="s">
        <v>641</v>
      </c>
      <c r="AN43" s="63" t="str">
        <f t="shared" si="1"/>
        <v>Наименование централизованной системы водоотведения</v>
      </c>
    </row>
    <row r="44" spans="1:40" ht="23.25" customHeight="1">
      <c r="A44" s="319" t="s">
        <v>390</v>
      </c>
      <c r="B44" s="319" t="s">
        <v>391</v>
      </c>
      <c r="C44" s="319" t="s">
        <v>392</v>
      </c>
      <c r="D44" s="319" t="s">
        <v>644</v>
      </c>
      <c r="E44" s="972"/>
      <c r="F44" s="972"/>
      <c r="G44" s="972"/>
      <c r="H44" s="972"/>
      <c r="I44" s="973" t="str">
        <f>S43&amp;".1"</f>
        <v>...1</v>
      </c>
      <c r="P44" s="975">
        <v>1</v>
      </c>
      <c r="R44" s="275"/>
      <c r="S44" s="264" t="str">
        <f>$I44</f>
        <v>...1</v>
      </c>
      <c r="T44" s="276" t="s">
        <v>607</v>
      </c>
      <c r="U44" s="266"/>
      <c r="V44" s="1038"/>
      <c r="W44" s="1039"/>
      <c r="X44" s="1039"/>
      <c r="Y44" s="1039"/>
      <c r="Z44" s="1039"/>
      <c r="AA44" s="1039"/>
      <c r="AB44" s="1040"/>
      <c r="AC44" s="1041"/>
      <c r="AD44" s="1042"/>
      <c r="AE44" s="1042"/>
      <c r="AF44" s="1042"/>
      <c r="AG44" s="1042"/>
      <c r="AH44" s="1042"/>
      <c r="AI44" s="1042"/>
      <c r="AJ44" s="1043"/>
      <c r="AK44" s="268" t="s">
        <v>608</v>
      </c>
      <c r="AN44" s="63" t="str">
        <f t="shared" si="1"/>
        <v>Наименование признака дифференциации</v>
      </c>
    </row>
    <row r="45" spans="1:40" ht="23.25" customHeight="1">
      <c r="A45" s="319" t="s">
        <v>390</v>
      </c>
      <c r="B45" s="319" t="s">
        <v>391</v>
      </c>
      <c r="C45" s="319" t="s">
        <v>392</v>
      </c>
      <c r="D45" s="319" t="s">
        <v>644</v>
      </c>
      <c r="E45" s="972"/>
      <c r="F45" s="972"/>
      <c r="G45" s="972"/>
      <c r="H45" s="972"/>
      <c r="I45" s="974"/>
      <c r="J45" s="973" t="str">
        <f>I44&amp;".1"</f>
        <v>...1.1</v>
      </c>
      <c r="L45" s="274" t="s">
        <v>530</v>
      </c>
      <c r="P45" s="833"/>
      <c r="Q45" s="975">
        <v>1</v>
      </c>
      <c r="R45" s="277"/>
      <c r="S45" s="264" t="str">
        <f>$J45</f>
        <v>...1.1</v>
      </c>
      <c r="T45" s="278" t="s">
        <v>531</v>
      </c>
      <c r="U45" s="266"/>
      <c r="V45" s="960"/>
      <c r="W45" s="961"/>
      <c r="X45" s="961"/>
      <c r="Y45" s="961"/>
      <c r="Z45" s="961"/>
      <c r="AA45" s="961"/>
      <c r="AB45" s="962"/>
      <c r="AC45" s="960"/>
      <c r="AD45" s="961"/>
      <c r="AE45" s="961"/>
      <c r="AF45" s="961"/>
      <c r="AG45" s="961"/>
      <c r="AH45" s="961"/>
      <c r="AI45" s="961"/>
      <c r="AJ45" s="962"/>
      <c r="AK45" s="349" t="s">
        <v>609</v>
      </c>
      <c r="AN45" s="63" t="str">
        <f t="shared" si="1"/>
        <v>Группа потребителей</v>
      </c>
    </row>
    <row r="46" spans="1:40" ht="23.25" customHeight="1">
      <c r="A46" s="319" t="s">
        <v>390</v>
      </c>
      <c r="B46" s="319" t="s">
        <v>391</v>
      </c>
      <c r="C46" s="319" t="s">
        <v>392</v>
      </c>
      <c r="D46" s="319" t="s">
        <v>644</v>
      </c>
      <c r="E46" s="972"/>
      <c r="F46" s="972"/>
      <c r="G46" s="972"/>
      <c r="H46" s="972"/>
      <c r="I46" s="974"/>
      <c r="J46" s="974"/>
      <c r="K46" s="973" t="str">
        <f>J45&amp;".1"</f>
        <v>...1.1.1</v>
      </c>
      <c r="P46" s="833"/>
      <c r="Q46" s="833"/>
      <c r="R46" s="277">
        <v>1</v>
      </c>
      <c r="S46" s="264" t="str">
        <f>$K46</f>
        <v>...1.1.1</v>
      </c>
      <c r="T46" s="387"/>
      <c r="U46" s="266"/>
      <c r="V46" s="298"/>
      <c r="W46" s="298"/>
      <c r="X46" s="299"/>
      <c r="Y46" s="970"/>
      <c r="Z46" s="969" t="s">
        <v>46</v>
      </c>
      <c r="AA46" s="970"/>
      <c r="AB46" s="969" t="s">
        <v>46</v>
      </c>
      <c r="AC46" s="280"/>
      <c r="AD46" s="280"/>
      <c r="AE46" s="282"/>
      <c r="AF46" s="976"/>
      <c r="AG46" s="845" t="s">
        <v>46</v>
      </c>
      <c r="AH46" s="978"/>
      <c r="AI46" s="845" t="s">
        <v>39</v>
      </c>
      <c r="AJ46" s="388"/>
      <c r="AK46"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42" t="e">
        <f ca="1">STRCHECKDATE(V47:AJ47)</f>
        <v>#NAME?</v>
      </c>
      <c r="AN46" s="63" t="str">
        <f t="shared" si="1"/>
        <v/>
      </c>
    </row>
    <row r="47" spans="1:40" ht="14.25" hidden="1" customHeight="1">
      <c r="A47" s="319" t="s">
        <v>390</v>
      </c>
      <c r="B47" s="319" t="s">
        <v>391</v>
      </c>
      <c r="C47" s="319" t="s">
        <v>392</v>
      </c>
      <c r="D47" s="319" t="s">
        <v>644</v>
      </c>
      <c r="E47" s="972"/>
      <c r="F47" s="972"/>
      <c r="G47" s="972"/>
      <c r="H47" s="972"/>
      <c r="I47" s="974"/>
      <c r="J47" s="974"/>
      <c r="K47" s="973"/>
      <c r="P47" s="833"/>
      <c r="Q47" s="833"/>
      <c r="R47" s="277"/>
      <c r="S47" s="247"/>
      <c r="T47" s="266"/>
      <c r="U47" s="266"/>
      <c r="V47" s="298"/>
      <c r="W47" s="298"/>
      <c r="X47" s="284" t="str">
        <f>Y46&amp;"-"&amp;AA46</f>
        <v>-</v>
      </c>
      <c r="Y47" s="969"/>
      <c r="Z47" s="969"/>
      <c r="AA47" s="969"/>
      <c r="AB47" s="969"/>
      <c r="AC47" s="281"/>
      <c r="AD47" s="281"/>
      <c r="AE47" s="284" t="str">
        <f>AF46&amp;"-"&amp;AH46</f>
        <v>-</v>
      </c>
      <c r="AF47" s="977"/>
      <c r="AG47" s="845"/>
      <c r="AH47" s="979"/>
      <c r="AI47" s="845"/>
      <c r="AJ47" s="389"/>
      <c r="AK47" s="1044"/>
      <c r="AN47" s="63" t="str">
        <f t="shared" si="1"/>
        <v/>
      </c>
    </row>
    <row r="48" spans="1:40" ht="21" customHeight="1">
      <c r="A48" s="319" t="s">
        <v>390</v>
      </c>
      <c r="B48" s="319" t="s">
        <v>391</v>
      </c>
      <c r="C48" s="319" t="s">
        <v>392</v>
      </c>
      <c r="D48" s="319" t="s">
        <v>644</v>
      </c>
      <c r="E48" s="972"/>
      <c r="F48" s="972"/>
      <c r="G48" s="972"/>
      <c r="H48" s="972"/>
      <c r="I48" s="974"/>
      <c r="J48" s="973"/>
      <c r="P48" s="833"/>
      <c r="Q48" s="833"/>
      <c r="R48" s="275"/>
      <c r="S48" s="286"/>
      <c r="T48" s="289" t="s">
        <v>610</v>
      </c>
      <c r="U48" s="93"/>
      <c r="V48" s="93"/>
      <c r="W48" s="93"/>
      <c r="X48" s="93"/>
      <c r="Y48" s="93"/>
      <c r="Z48" s="93"/>
      <c r="AA48" s="93"/>
      <c r="AB48" s="93"/>
      <c r="AC48" s="93"/>
      <c r="AD48" s="93"/>
      <c r="AE48" s="93"/>
      <c r="AF48" s="93"/>
      <c r="AG48" s="93"/>
      <c r="AH48" s="93"/>
      <c r="AI48" s="93"/>
      <c r="AJ48" s="93"/>
      <c r="AK48" s="268" t="s">
        <v>611</v>
      </c>
      <c r="AN48" s="63" t="str">
        <f t="shared" si="1"/>
        <v>Добавить значение признака дифференциации</v>
      </c>
    </row>
    <row r="49" spans="1:40" ht="21" customHeight="1">
      <c r="A49" s="319" t="s">
        <v>390</v>
      </c>
      <c r="B49" s="319" t="s">
        <v>391</v>
      </c>
      <c r="C49" s="319" t="s">
        <v>392</v>
      </c>
      <c r="D49" s="319" t="s">
        <v>644</v>
      </c>
      <c r="E49" s="972"/>
      <c r="F49" s="972"/>
      <c r="G49" s="972"/>
      <c r="H49" s="972"/>
      <c r="I49" s="973"/>
      <c r="P49" s="833"/>
      <c r="R49" s="275"/>
      <c r="S49" s="286"/>
      <c r="T49" s="292" t="s">
        <v>536</v>
      </c>
      <c r="U49" s="93"/>
      <c r="V49" s="93"/>
      <c r="W49" s="93"/>
      <c r="X49" s="93"/>
      <c r="Y49" s="93"/>
      <c r="Z49" s="93"/>
      <c r="AA49" s="93"/>
      <c r="AB49" s="290"/>
      <c r="AC49" s="93"/>
      <c r="AD49" s="93"/>
      <c r="AE49" s="93"/>
      <c r="AF49" s="93"/>
      <c r="AG49" s="93"/>
      <c r="AH49" s="93"/>
      <c r="AI49" s="290"/>
      <c r="AJ49" s="93"/>
      <c r="AK49" s="390"/>
      <c r="AN49" s="63" t="str">
        <f t="shared" si="1"/>
        <v>Добавить группу потребителей</v>
      </c>
    </row>
    <row r="50" spans="1:40" ht="21" customHeight="1">
      <c r="A50" s="319" t="s">
        <v>390</v>
      </c>
      <c r="B50" s="319" t="s">
        <v>391</v>
      </c>
      <c r="C50" s="319" t="s">
        <v>392</v>
      </c>
      <c r="D50" s="319" t="s">
        <v>644</v>
      </c>
      <c r="E50" s="972"/>
      <c r="F50" s="972"/>
      <c r="G50" s="972"/>
      <c r="H50" s="971"/>
      <c r="R50" s="263"/>
      <c r="S50" s="286"/>
      <c r="T50" s="391" t="s">
        <v>612</v>
      </c>
      <c r="U50" s="93"/>
      <c r="V50" s="93"/>
      <c r="W50" s="93"/>
      <c r="X50" s="93"/>
      <c r="Y50" s="93"/>
      <c r="Z50" s="93"/>
      <c r="AA50" s="93"/>
      <c r="AB50" s="290"/>
      <c r="AC50" s="93"/>
      <c r="AD50" s="93"/>
      <c r="AE50" s="93"/>
      <c r="AF50" s="93"/>
      <c r="AG50" s="93"/>
      <c r="AH50" s="93"/>
      <c r="AI50" s="290"/>
      <c r="AJ50" s="93"/>
      <c r="AK50" s="291"/>
      <c r="AN50" s="63" t="str">
        <f t="shared" si="1"/>
        <v>Добавить наименование признака дифференциации</v>
      </c>
    </row>
    <row r="51" spans="1:40" ht="14.25" hidden="1" customHeight="1">
      <c r="A51" s="51" t="s">
        <v>390</v>
      </c>
      <c r="B51" s="51" t="s">
        <v>391</v>
      </c>
      <c r="E51" s="972"/>
      <c r="F51" s="971"/>
      <c r="T51" s="297" t="s">
        <v>539</v>
      </c>
      <c r="AN51" s="63" t="str">
        <f t="shared" si="1"/>
        <v>Добавить централизованную систему для дифференциации</v>
      </c>
    </row>
    <row r="52" spans="1:40" ht="14.25" hidden="1" customHeight="1">
      <c r="A52" s="51" t="s">
        <v>390</v>
      </c>
      <c r="E52" s="971"/>
      <c r="T52" s="297" t="s">
        <v>540</v>
      </c>
      <c r="AN52" s="63" t="str">
        <f t="shared" si="1"/>
        <v>Добавить территорию для дифференциации</v>
      </c>
    </row>
    <row r="53" spans="1:40" ht="14.25" hidden="1" customHeight="1">
      <c r="T53" s="297" t="s">
        <v>572</v>
      </c>
      <c r="AN53" s="63" t="str">
        <f t="shared" si="1"/>
        <v>Добавить наименование тарифа</v>
      </c>
    </row>
    <row r="54" spans="1:40" ht="11.25" customHeight="1"/>
    <row r="55" spans="1:40" ht="14.25" customHeight="1">
      <c r="T55" s="833"/>
      <c r="U55" s="833"/>
      <c r="V55" s="833"/>
      <c r="W55" s="833"/>
      <c r="X55" s="833"/>
      <c r="Y55" s="833"/>
      <c r="Z55" s="833"/>
      <c r="AA55" s="833"/>
      <c r="AB55" s="833"/>
      <c r="AC55" s="833"/>
      <c r="AD55" s="833"/>
      <c r="AE55" s="833"/>
      <c r="AF55" s="833"/>
      <c r="AG55" s="833"/>
      <c r="AH55" s="833"/>
      <c r="AI55" s="833"/>
      <c r="AJ55" s="833"/>
      <c r="AK55" s="833"/>
    </row>
    <row r="57" spans="1:40" ht="14.25" customHeight="1">
      <c r="T57" s="833"/>
      <c r="U57" s="833"/>
      <c r="V57" s="833"/>
      <c r="W57" s="833"/>
      <c r="X57" s="833"/>
      <c r="Y57" s="833"/>
      <c r="Z57" s="833"/>
      <c r="AA57" s="833"/>
      <c r="AB57" s="833"/>
      <c r="AC57" s="833"/>
      <c r="AD57" s="833"/>
      <c r="AE57" s="833"/>
      <c r="AF57" s="833"/>
      <c r="AG57" s="833"/>
      <c r="AH57" s="833"/>
      <c r="AI57" s="833"/>
      <c r="AJ57" s="833"/>
      <c r="AK57" s="8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row r="2" spans="5:40" ht="23.25" hidden="1" customHeight="1">
      <c r="E2" s="971">
        <v>1</v>
      </c>
      <c r="R2" s="263"/>
      <c r="S2" s="264" t="e">
        <f>INDEX(PT_DIFFERENTIATION_NUM_NTAR,MATCH(A2,PT_DIFFERENTIATION_NTAR_ID,0))</f>
        <v>#N/A</v>
      </c>
      <c r="T2" s="265" t="s">
        <v>255</v>
      </c>
      <c r="U2" s="266"/>
      <c r="V2" s="966"/>
      <c r="W2" s="967"/>
      <c r="X2" s="967"/>
      <c r="Y2" s="967"/>
      <c r="Z2" s="967"/>
      <c r="AA2" s="967"/>
      <c r="AB2" s="968"/>
      <c r="AC2" s="966" t="e">
        <f>INDEX(PT_DIFFERENTIATION_NTAR,MATCH(A2,PT_DIFFERENTIATION_NTAR_ID,0))</f>
        <v>#N/A</v>
      </c>
      <c r="AD2" s="967"/>
      <c r="AE2" s="967"/>
      <c r="AF2" s="967"/>
      <c r="AG2" s="967"/>
      <c r="AH2" s="967"/>
      <c r="AI2" s="967"/>
      <c r="AJ2" s="968"/>
      <c r="AK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63" t="str">
        <f t="shared" ref="AN2:AN13" si="0">IF(T2="","",T2)</f>
        <v>Наименование тарифа</v>
      </c>
    </row>
    <row r="3" spans="5:40" ht="23.25" hidden="1" customHeight="1">
      <c r="E3" s="972"/>
      <c r="F3" s="971">
        <v>1</v>
      </c>
      <c r="Q3" s="269"/>
      <c r="R3" s="270"/>
      <c r="S3" s="264" t="e">
        <f>INDEX(PT_DIFFERENTIATION_NUM_TER,MATCH(B3,PT_DIFFERENTIATION_TER_ID,0))</f>
        <v>#N/A</v>
      </c>
      <c r="T3" s="271" t="s">
        <v>521</v>
      </c>
      <c r="U3" s="266"/>
      <c r="V3" s="966"/>
      <c r="W3" s="967"/>
      <c r="X3" s="967"/>
      <c r="Y3" s="967"/>
      <c r="Z3" s="967"/>
      <c r="AA3" s="967"/>
      <c r="AB3" s="968"/>
      <c r="AC3" s="966" t="e">
        <f>INDEX(PT_DIFFERENTIATION_TER,MATCH(B3,PT_DIFFERENTIATION_TER_ID,0))</f>
        <v>#N/A</v>
      </c>
      <c r="AD3" s="967"/>
      <c r="AE3" s="967"/>
      <c r="AF3" s="967"/>
      <c r="AG3" s="967"/>
      <c r="AH3" s="967"/>
      <c r="AI3" s="967"/>
      <c r="AJ3" s="968"/>
      <c r="AK3" s="268" t="s">
        <v>522</v>
      </c>
      <c r="AN3" s="63" t="str">
        <f t="shared" si="0"/>
        <v>Территория действия тарифа</v>
      </c>
    </row>
    <row r="4" spans="5:40" ht="23.25" hidden="1" customHeight="1">
      <c r="E4" s="972"/>
      <c r="F4" s="972"/>
      <c r="G4" s="971">
        <v>1</v>
      </c>
      <c r="Q4" s="269"/>
      <c r="R4" s="270"/>
      <c r="S4" s="264" t="e">
        <f>INDEX(PT_DIFFERENTIATION_NUM_CS,MATCH(C4,PT_DIFFERENTIATION_CS_ID,0))</f>
        <v>#N/A</v>
      </c>
      <c r="T4" s="272" t="s">
        <v>640</v>
      </c>
      <c r="U4" s="266"/>
      <c r="V4" s="966"/>
      <c r="W4" s="967"/>
      <c r="X4" s="967"/>
      <c r="Y4" s="967"/>
      <c r="Z4" s="967"/>
      <c r="AA4" s="967"/>
      <c r="AB4" s="968"/>
      <c r="AC4" s="966" t="e">
        <f>INDEX(PT_DIFFERENTIATION_CS,MATCH(C4,PT_DIFFERENTIATION_CS_ID,0))</f>
        <v>#N/A</v>
      </c>
      <c r="AD4" s="967"/>
      <c r="AE4" s="967"/>
      <c r="AF4" s="967"/>
      <c r="AG4" s="967"/>
      <c r="AH4" s="967"/>
      <c r="AI4" s="967"/>
      <c r="AJ4" s="968"/>
      <c r="AK4" s="268" t="s">
        <v>641</v>
      </c>
      <c r="AN4" s="63" t="str">
        <f t="shared" si="0"/>
        <v>Наименование централизованной системы водоотведения</v>
      </c>
    </row>
    <row r="5" spans="5:40" ht="23.25" hidden="1" customHeight="1">
      <c r="E5" s="972"/>
      <c r="F5" s="972"/>
      <c r="G5" s="972"/>
      <c r="H5" s="972"/>
      <c r="I5" s="973" t="e">
        <f>S4&amp;".1"</f>
        <v>#N/A</v>
      </c>
      <c r="P5" s="975">
        <v>1</v>
      </c>
      <c r="R5" s="275"/>
      <c r="S5" s="264" t="e">
        <f>$I5</f>
        <v>#N/A</v>
      </c>
      <c r="T5" s="276" t="s">
        <v>607</v>
      </c>
      <c r="U5" s="266"/>
      <c r="V5" s="1038"/>
      <c r="W5" s="1039"/>
      <c r="X5" s="1039"/>
      <c r="Y5" s="1039"/>
      <c r="Z5" s="1039"/>
      <c r="AA5" s="1039"/>
      <c r="AB5" s="1040"/>
      <c r="AC5" s="1041"/>
      <c r="AD5" s="1042"/>
      <c r="AE5" s="1042"/>
      <c r="AF5" s="1042"/>
      <c r="AG5" s="1042"/>
      <c r="AH5" s="1042"/>
      <c r="AI5" s="1042"/>
      <c r="AJ5" s="1043"/>
      <c r="AK5" s="268" t="s">
        <v>608</v>
      </c>
      <c r="AN5" s="63" t="str">
        <f t="shared" si="0"/>
        <v>Наименование признака дифференциации</v>
      </c>
    </row>
    <row r="6" spans="5:40" ht="23.25" hidden="1" customHeight="1">
      <c r="E6" s="972"/>
      <c r="F6" s="972"/>
      <c r="G6" s="972"/>
      <c r="H6" s="972"/>
      <c r="I6" s="974"/>
      <c r="J6" s="973" t="e">
        <f>I5&amp;".1"</f>
        <v>#N/A</v>
      </c>
      <c r="L6" s="274" t="s">
        <v>530</v>
      </c>
      <c r="P6" s="833"/>
      <c r="Q6" s="975">
        <v>1</v>
      </c>
      <c r="R6" s="277"/>
      <c r="S6" s="264" t="e">
        <f>$J6</f>
        <v>#N/A</v>
      </c>
      <c r="T6" s="278" t="s">
        <v>531</v>
      </c>
      <c r="U6" s="266"/>
      <c r="V6" s="960"/>
      <c r="W6" s="961"/>
      <c r="X6" s="961"/>
      <c r="Y6" s="961"/>
      <c r="Z6" s="961"/>
      <c r="AA6" s="961"/>
      <c r="AB6" s="962"/>
      <c r="AC6" s="960"/>
      <c r="AD6" s="961"/>
      <c r="AE6" s="961"/>
      <c r="AF6" s="961"/>
      <c r="AG6" s="961"/>
      <c r="AH6" s="961"/>
      <c r="AI6" s="961"/>
      <c r="AJ6" s="962"/>
      <c r="AK6" s="349" t="s">
        <v>609</v>
      </c>
      <c r="AN6" s="63" t="str">
        <f t="shared" si="0"/>
        <v>Группа потребителей</v>
      </c>
    </row>
    <row r="7" spans="5:40" ht="23.25" hidden="1" customHeight="1">
      <c r="E7" s="972"/>
      <c r="F7" s="972"/>
      <c r="G7" s="972"/>
      <c r="H7" s="972"/>
      <c r="I7" s="974"/>
      <c r="J7" s="974"/>
      <c r="K7" s="973" t="e">
        <f>J6&amp;".1"</f>
        <v>#N/A</v>
      </c>
      <c r="P7" s="833"/>
      <c r="Q7" s="833"/>
      <c r="R7" s="277">
        <v>1</v>
      </c>
      <c r="S7" s="264" t="e">
        <f>$K7</f>
        <v>#N/A</v>
      </c>
      <c r="T7" s="387"/>
      <c r="U7" s="266"/>
      <c r="V7" s="280"/>
      <c r="W7" s="280"/>
      <c r="X7" s="282"/>
      <c r="Y7" s="976"/>
      <c r="Z7" s="845" t="s">
        <v>46</v>
      </c>
      <c r="AA7" s="976"/>
      <c r="AB7" s="845" t="s">
        <v>46</v>
      </c>
      <c r="AC7" s="280"/>
      <c r="AD7" s="280"/>
      <c r="AE7" s="282"/>
      <c r="AF7" s="976"/>
      <c r="AG7" s="845" t="s">
        <v>46</v>
      </c>
      <c r="AH7" s="978"/>
      <c r="AI7" s="845" t="s">
        <v>46</v>
      </c>
      <c r="AJ7" s="388"/>
      <c r="AK7"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242" t="e">
        <f ca="1">STRCHECKDATE(V8:AJ8)</f>
        <v>#NAME?</v>
      </c>
      <c r="AN7" s="63" t="str">
        <f t="shared" si="0"/>
        <v/>
      </c>
    </row>
    <row r="8" spans="5:40" ht="14.25" hidden="1" customHeight="1">
      <c r="E8" s="972"/>
      <c r="F8" s="972"/>
      <c r="G8" s="972"/>
      <c r="H8" s="972"/>
      <c r="I8" s="974"/>
      <c r="J8" s="974"/>
      <c r="K8" s="973"/>
      <c r="P8" s="833"/>
      <c r="Q8" s="833"/>
      <c r="R8" s="277"/>
      <c r="S8" s="247"/>
      <c r="T8" s="266"/>
      <c r="U8" s="266"/>
      <c r="V8" s="281"/>
      <c r="W8" s="281"/>
      <c r="X8" s="284" t="str">
        <f>Y7&amp;"-"&amp;AA7</f>
        <v>-</v>
      </c>
      <c r="Y8" s="977"/>
      <c r="Z8" s="845"/>
      <c r="AA8" s="977"/>
      <c r="AB8" s="845"/>
      <c r="AC8" s="281"/>
      <c r="AD8" s="281"/>
      <c r="AE8" s="284" t="str">
        <f>AF7&amp;"-"&amp;AH7</f>
        <v>-</v>
      </c>
      <c r="AF8" s="977"/>
      <c r="AG8" s="845"/>
      <c r="AH8" s="979"/>
      <c r="AI8" s="845"/>
      <c r="AJ8" s="389"/>
      <c r="AK8" s="1044"/>
      <c r="AN8" s="63" t="str">
        <f t="shared" si="0"/>
        <v/>
      </c>
    </row>
    <row r="9" spans="5:40" ht="21" hidden="1" customHeight="1">
      <c r="E9" s="972"/>
      <c r="F9" s="972"/>
      <c r="G9" s="972"/>
      <c r="H9" s="972"/>
      <c r="I9" s="974"/>
      <c r="J9" s="973"/>
      <c r="P9" s="833"/>
      <c r="Q9" s="833"/>
      <c r="R9" s="275"/>
      <c r="S9" s="286"/>
      <c r="T9" s="289" t="s">
        <v>610</v>
      </c>
      <c r="U9" s="93"/>
      <c r="V9" s="93"/>
      <c r="W9" s="93"/>
      <c r="X9" s="93"/>
      <c r="Y9" s="93"/>
      <c r="Z9" s="93"/>
      <c r="AA9" s="93"/>
      <c r="AB9" s="93"/>
      <c r="AC9" s="93"/>
      <c r="AD9" s="93"/>
      <c r="AE9" s="93"/>
      <c r="AF9" s="93"/>
      <c r="AG9" s="93"/>
      <c r="AH9" s="93"/>
      <c r="AI9" s="93"/>
      <c r="AJ9" s="93"/>
      <c r="AK9" s="268" t="s">
        <v>611</v>
      </c>
      <c r="AN9" s="63" t="str">
        <f t="shared" si="0"/>
        <v>Добавить значение признака дифференциации</v>
      </c>
    </row>
    <row r="10" spans="5:40" ht="21" hidden="1" customHeight="1">
      <c r="E10" s="972"/>
      <c r="F10" s="972"/>
      <c r="G10" s="972"/>
      <c r="H10" s="972"/>
      <c r="I10" s="973"/>
      <c r="P10" s="833"/>
      <c r="R10" s="275"/>
      <c r="S10" s="286"/>
      <c r="T10" s="292" t="s">
        <v>536</v>
      </c>
      <c r="U10" s="93"/>
      <c r="V10" s="93"/>
      <c r="W10" s="93"/>
      <c r="X10" s="93"/>
      <c r="Y10" s="93"/>
      <c r="Z10" s="93"/>
      <c r="AA10" s="93"/>
      <c r="AB10" s="290"/>
      <c r="AC10" s="93"/>
      <c r="AD10" s="93"/>
      <c r="AE10" s="93"/>
      <c r="AF10" s="93"/>
      <c r="AG10" s="93"/>
      <c r="AH10" s="93"/>
      <c r="AI10" s="290"/>
      <c r="AJ10" s="93"/>
      <c r="AK10" s="390"/>
      <c r="AN10" s="63" t="str">
        <f t="shared" si="0"/>
        <v>Добавить группу потребителей</v>
      </c>
    </row>
    <row r="11" spans="5:40" ht="21" hidden="1" customHeight="1">
      <c r="E11" s="972"/>
      <c r="F11" s="972"/>
      <c r="G11" s="972"/>
      <c r="H11" s="971"/>
      <c r="R11" s="263"/>
      <c r="S11" s="286"/>
      <c r="T11" s="391" t="s">
        <v>612</v>
      </c>
      <c r="U11" s="93"/>
      <c r="V11" s="93"/>
      <c r="W11" s="93"/>
      <c r="X11" s="93"/>
      <c r="Y11" s="93"/>
      <c r="Z11" s="93"/>
      <c r="AA11" s="93"/>
      <c r="AB11" s="290"/>
      <c r="AC11" s="93"/>
      <c r="AD11" s="93"/>
      <c r="AE11" s="93"/>
      <c r="AF11" s="93"/>
      <c r="AG11" s="93"/>
      <c r="AH11" s="93"/>
      <c r="AI11" s="290"/>
      <c r="AJ11" s="93"/>
      <c r="AK11" s="291"/>
      <c r="AN11" s="63" t="str">
        <f t="shared" si="0"/>
        <v>Добавить наименование признака дифференциации</v>
      </c>
    </row>
    <row r="12" spans="5:40" ht="14.25" hidden="1" customHeight="1">
      <c r="E12" s="972"/>
      <c r="F12" s="971"/>
      <c r="T12" s="297" t="s">
        <v>539</v>
      </c>
      <c r="AN12" s="63" t="str">
        <f t="shared" si="0"/>
        <v>Добавить централизованную систему для дифференциации</v>
      </c>
    </row>
    <row r="13" spans="5:40" ht="14.25" hidden="1" customHeight="1">
      <c r="E13" s="971"/>
      <c r="T13" s="297" t="s">
        <v>540</v>
      </c>
      <c r="AN13" s="63" t="str">
        <f t="shared" si="0"/>
        <v>Добавить территорию для дифференциации</v>
      </c>
    </row>
    <row r="14" spans="5:40" ht="14.25" hidden="1" customHeight="1"/>
    <row r="15" spans="5:40" ht="14.25" hidden="1" customHeight="1">
      <c r="AC15" s="298"/>
      <c r="AD15" s="298"/>
      <c r="AE15" s="299"/>
      <c r="AF15" s="970"/>
      <c r="AG15" s="969" t="s">
        <v>46</v>
      </c>
      <c r="AH15" s="970"/>
      <c r="AI15" s="969" t="s">
        <v>46</v>
      </c>
    </row>
    <row r="16" spans="5:40" ht="14.25" hidden="1" customHeight="1">
      <c r="AC16" s="298"/>
      <c r="AD16" s="298"/>
      <c r="AE16" s="284" t="str">
        <f>AF15&amp;"-"&amp;AH15</f>
        <v>-</v>
      </c>
      <c r="AF16" s="969"/>
      <c r="AG16" s="969"/>
      <c r="AH16" s="969"/>
      <c r="AI16" s="969"/>
    </row>
    <row r="17" spans="15:35" ht="14.25" hidden="1" customHeight="1"/>
    <row r="18" spans="15:35" ht="22.5" hidden="1" customHeight="1">
      <c r="O18" s="300" t="s">
        <v>541</v>
      </c>
      <c r="Y18" s="300"/>
      <c r="AA18" s="300"/>
      <c r="AF18" s="300"/>
      <c r="AH18" s="300"/>
    </row>
    <row r="19" spans="15:35" ht="14.25" hidden="1" customHeight="1"/>
    <row r="20" spans="15:35" ht="12" hidden="1" customHeight="1">
      <c r="O20" s="274" t="s">
        <v>542</v>
      </c>
      <c r="T20" s="21" t="s">
        <v>543</v>
      </c>
      <c r="Z20" s="102" t="s">
        <v>544</v>
      </c>
      <c r="AB20" s="102" t="s">
        <v>545</v>
      </c>
      <c r="AC20" s="21" t="s">
        <v>543</v>
      </c>
      <c r="AG20" s="102" t="s">
        <v>546</v>
      </c>
      <c r="AI20" s="102" t="s">
        <v>545</v>
      </c>
    </row>
    <row r="21" spans="15:35" ht="14.25" hidden="1" customHeight="1"/>
    <row r="22" spans="15:35" ht="14.25" hidden="1" customHeight="1"/>
    <row r="23" spans="15:35" ht="14.25" customHeight="1">
      <c r="Q23" s="301"/>
      <c r="R23" s="301"/>
      <c r="S23" s="302"/>
      <c r="T23" s="22"/>
      <c r="U23" s="22"/>
    </row>
    <row r="24" spans="15:35" ht="14.25" customHeight="1">
      <c r="Q24" s="301"/>
      <c r="R24" s="301"/>
      <c r="S24" s="9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953"/>
      <c r="U24" s="953"/>
      <c r="V24" s="953"/>
      <c r="W24" s="953"/>
      <c r="X24" s="953"/>
      <c r="Y24" s="953"/>
      <c r="Z24" s="953"/>
      <c r="AA24" s="953"/>
      <c r="AB24" s="953"/>
      <c r="AC24" s="953"/>
      <c r="AD24" s="953"/>
      <c r="AE24" s="953"/>
      <c r="AF24" s="953"/>
      <c r="AG24" s="953"/>
      <c r="AH24" s="953"/>
    </row>
    <row r="25" spans="15:35" ht="14.25" customHeight="1">
      <c r="Q25" s="301"/>
      <c r="R25" s="301"/>
      <c r="S25" s="927" t="str">
        <f>IF(org=0,"Не определено",org)</f>
        <v>ООО "Смоленскрегионтеплоэнерго"</v>
      </c>
      <c r="T25" s="927"/>
      <c r="U25" s="927"/>
      <c r="V25" s="927"/>
      <c r="W25" s="927"/>
      <c r="X25" s="927"/>
      <c r="Y25" s="927"/>
      <c r="Z25" s="927"/>
      <c r="AA25" s="927"/>
      <c r="AB25" s="927"/>
      <c r="AC25" s="927"/>
      <c r="AD25" s="927"/>
      <c r="AE25" s="927"/>
      <c r="AF25" s="927"/>
      <c r="AG25" s="927"/>
      <c r="AH25" s="927"/>
    </row>
    <row r="26" spans="15:35" ht="14.25" hidden="1" customHeight="1">
      <c r="Q26" s="301"/>
      <c r="R26" s="301"/>
      <c r="S26" s="302"/>
      <c r="T26" s="22"/>
      <c r="U26" s="22"/>
      <c r="V26" s="303"/>
      <c r="W26" s="303"/>
      <c r="X26" s="303"/>
      <c r="Y26" s="303"/>
      <c r="Z26" s="303"/>
      <c r="AA26" s="303"/>
      <c r="AB26" s="303"/>
      <c r="AC26" s="303"/>
      <c r="AD26" s="303"/>
      <c r="AE26" s="303"/>
      <c r="AF26" s="303"/>
      <c r="AG26" s="303"/>
      <c r="AH26" s="303"/>
      <c r="AI26" s="303"/>
    </row>
    <row r="27" spans="15:35" ht="25.5" hidden="1" customHeight="1">
      <c r="S27" s="963" t="s">
        <v>24</v>
      </c>
      <c r="T27" s="963"/>
      <c r="U27" s="305"/>
      <c r="V27" s="965" t="str">
        <f>IF(TITLE_NAME_OR_PR_CHANGE="",IF(TITLE_NAME_OR_PR="","",TITLE_NAME_OR_PR),TITLE_NAME_OR_PR_CHANGE)</f>
        <v/>
      </c>
      <c r="W27" s="965"/>
      <c r="X27" s="965"/>
      <c r="Y27" s="965"/>
      <c r="Z27" s="965"/>
      <c r="AA27" s="965"/>
      <c r="AC27" s="965" t="str">
        <f>IF(TITLE_NAME_OR_PR_CHANGE="",IF(TITLE_NAME_OR_PR="","",TITLE_NAME_OR_PR),TITLE_NAME_OR_PR_CHANGE)</f>
        <v/>
      </c>
      <c r="AD27" s="965"/>
      <c r="AE27" s="965"/>
      <c r="AF27" s="965"/>
      <c r="AG27" s="965"/>
      <c r="AH27" s="965"/>
    </row>
    <row r="28" spans="15:35" ht="18.75" hidden="1" customHeight="1">
      <c r="S28" s="963" t="s">
        <v>547</v>
      </c>
      <c r="T28" s="963"/>
      <c r="U28" s="305"/>
      <c r="V28" s="964" t="str">
        <f>IF(TITLE_DATE_PR_CHANGE="",IF(TITLE_DATE_PR="","",TITLE_DATE_PR),TITLE_DATE_PR_CHANGE)</f>
        <v/>
      </c>
      <c r="W28" s="964"/>
      <c r="X28" s="964"/>
      <c r="Y28" s="964"/>
      <c r="Z28" s="964"/>
      <c r="AA28" s="964"/>
      <c r="AC28" s="964" t="str">
        <f>IF(TITLE_DATE_PR_CHANGE="",IF(TITLE_DATE_PR="","",TITLE_DATE_PR),TITLE_DATE_PR_CHANGE)</f>
        <v/>
      </c>
      <c r="AD28" s="964"/>
      <c r="AE28" s="964"/>
      <c r="AF28" s="964"/>
      <c r="AG28" s="964"/>
      <c r="AH28" s="964"/>
    </row>
    <row r="29" spans="15:35" ht="18.75" hidden="1" customHeight="1">
      <c r="S29" s="963" t="s">
        <v>548</v>
      </c>
      <c r="T29" s="963"/>
      <c r="U29" s="305"/>
      <c r="V29" s="965" t="str">
        <f>IF(TITLE_NUMBER_PR_CHANGE="",IF(TITLE_NUMBER_PR="","",TITLE_NUMBER_PR),TITLE_NUMBER_PR_CHANGE)</f>
        <v/>
      </c>
      <c r="W29" s="965"/>
      <c r="X29" s="965"/>
      <c r="Y29" s="965"/>
      <c r="Z29" s="965"/>
      <c r="AA29" s="965"/>
      <c r="AC29" s="965" t="str">
        <f>IF(TITLE_NUMBER_PR_CHANGE="",IF(TITLE_NUMBER_PR="","",TITLE_NUMBER_PR),TITLE_NUMBER_PR_CHANGE)</f>
        <v/>
      </c>
      <c r="AD29" s="965"/>
      <c r="AE29" s="965"/>
      <c r="AF29" s="965"/>
      <c r="AG29" s="965"/>
      <c r="AH29" s="965"/>
    </row>
    <row r="30" spans="15:35" ht="18.75" hidden="1" customHeight="1">
      <c r="S30" s="963" t="s">
        <v>25</v>
      </c>
      <c r="T30" s="963"/>
      <c r="U30" s="305"/>
      <c r="V30" s="965" t="str">
        <f>IF(TITLE_IST_PUB_CHANGE="",IF(TITLE_IST_PUB="","",TITLE_IST_PUB),TITLE_IST_PUB_CHANGE)</f>
        <v/>
      </c>
      <c r="W30" s="965"/>
      <c r="X30" s="965"/>
      <c r="Y30" s="965"/>
      <c r="Z30" s="965"/>
      <c r="AA30" s="965"/>
      <c r="AC30" s="965" t="str">
        <f>IF(TITLE_IST_PUB_CHANGE="",IF(TITLE_IST_PUB="","",TITLE_IST_PUB),TITLE_IST_PUB_CHANGE)</f>
        <v/>
      </c>
      <c r="AD30" s="965"/>
      <c r="AE30" s="965"/>
      <c r="AF30" s="965"/>
      <c r="AG30" s="965"/>
      <c r="AH30" s="965"/>
    </row>
    <row r="31" spans="15:35" ht="14.25" hidden="1" customHeight="1">
      <c r="Q31" s="301"/>
      <c r="R31" s="301"/>
      <c r="S31" s="302"/>
      <c r="T31" s="22"/>
      <c r="U31" s="22"/>
      <c r="V31" s="303"/>
      <c r="W31" s="303"/>
      <c r="X31" s="303"/>
      <c r="Y31" s="303"/>
      <c r="Z31" s="303"/>
      <c r="AA31" s="303"/>
      <c r="AB31" s="303"/>
      <c r="AC31" s="303"/>
      <c r="AD31" s="303"/>
      <c r="AE31" s="303"/>
      <c r="AF31" s="303"/>
      <c r="AG31" s="303"/>
      <c r="AH31" s="303"/>
      <c r="AI31" s="303"/>
    </row>
    <row r="32" spans="15:35" ht="18.75" hidden="1" customHeight="1">
      <c r="S32" s="963" t="s">
        <v>549</v>
      </c>
      <c r="T32" s="963"/>
      <c r="U32" s="305"/>
      <c r="V32" s="964" t="str">
        <f>IF(TITLE_DATE_PR_CHANGE="",IF(TITLE_DATE_PR="","",TITLE_DATE_PR),TITLE_DATE_PR_CHANGE)</f>
        <v/>
      </c>
      <c r="W32" s="964"/>
      <c r="X32" s="964"/>
      <c r="Y32" s="964"/>
      <c r="Z32" s="964"/>
      <c r="AA32" s="964"/>
      <c r="AC32" s="964" t="str">
        <f>IF(TITLE_DATE_PR_CHANGE="",IF(TITLE_DATE_PR="","",TITLE_DATE_PR),TITLE_DATE_PR_CHANGE)</f>
        <v/>
      </c>
      <c r="AD32" s="964"/>
      <c r="AE32" s="964"/>
      <c r="AF32" s="964"/>
      <c r="AG32" s="964"/>
      <c r="AH32" s="964"/>
    </row>
    <row r="33" spans="1:40" ht="18.75" hidden="1" customHeight="1">
      <c r="S33" s="963" t="s">
        <v>550</v>
      </c>
      <c r="T33" s="963"/>
      <c r="U33" s="305"/>
      <c r="V33" s="965" t="str">
        <f>IF(TITLE_NUMBER_PR_CHANGE="",IF(TITLE_NUMBER_PR="","",TITLE_NUMBER_PR),TITLE_NUMBER_PR_CHANGE)</f>
        <v/>
      </c>
      <c r="W33" s="965"/>
      <c r="X33" s="965"/>
      <c r="Y33" s="965"/>
      <c r="Z33" s="965"/>
      <c r="AA33" s="965"/>
      <c r="AC33" s="965" t="str">
        <f>IF(TITLE_NUMBER_PR_CHANGE="",IF(TITLE_NUMBER_PR="","",TITLE_NUMBER_PR),TITLE_NUMBER_PR_CHANGE)</f>
        <v/>
      </c>
      <c r="AD33" s="965"/>
      <c r="AE33" s="965"/>
      <c r="AF33" s="965"/>
      <c r="AG33" s="965"/>
      <c r="AH33" s="965"/>
    </row>
    <row r="34" spans="1:40" ht="0.75" customHeight="1">
      <c r="AB34" s="242" t="s">
        <v>551</v>
      </c>
      <c r="AI34" s="242" t="s">
        <v>551</v>
      </c>
    </row>
    <row r="35" spans="1:40" ht="14.25" customHeight="1">
      <c r="Q35" s="301"/>
      <c r="R35" s="301"/>
      <c r="S35" s="302"/>
      <c r="T35" s="22"/>
      <c r="U35" s="307"/>
      <c r="V35" s="983"/>
      <c r="W35" s="983"/>
      <c r="X35" s="983"/>
      <c r="Y35" s="983"/>
      <c r="Z35" s="983"/>
      <c r="AA35" s="983"/>
      <c r="AB35" s="983"/>
      <c r="AC35" s="983"/>
      <c r="AD35" s="983"/>
      <c r="AE35" s="983"/>
      <c r="AF35" s="983"/>
      <c r="AG35" s="983"/>
      <c r="AH35" s="983"/>
      <c r="AI35" s="983"/>
    </row>
    <row r="36" spans="1:40" ht="14.25" customHeight="1">
      <c r="Q36" s="301"/>
      <c r="R36" s="301"/>
      <c r="S36" s="858" t="s">
        <v>424</v>
      </c>
      <c r="T36" s="858"/>
      <c r="U36" s="858"/>
      <c r="V36" s="858"/>
      <c r="W36" s="858"/>
      <c r="X36" s="858"/>
      <c r="Y36" s="858"/>
      <c r="Z36" s="858"/>
      <c r="AA36" s="858"/>
      <c r="AB36" s="858"/>
      <c r="AC36" s="858"/>
      <c r="AD36" s="858"/>
      <c r="AE36" s="858"/>
      <c r="AF36" s="858"/>
      <c r="AG36" s="858"/>
      <c r="AH36" s="858"/>
      <c r="AI36" s="858"/>
      <c r="AJ36" s="858"/>
      <c r="AK36" s="858" t="s">
        <v>425</v>
      </c>
    </row>
    <row r="37" spans="1:40" ht="14.25" customHeight="1">
      <c r="Q37" s="301"/>
      <c r="R37" s="301"/>
      <c r="S37" s="984" t="s">
        <v>71</v>
      </c>
      <c r="T37" s="934" t="s">
        <v>552</v>
      </c>
      <c r="U37" s="309"/>
      <c r="V37" s="985" t="s">
        <v>553</v>
      </c>
      <c r="W37" s="986"/>
      <c r="X37" s="986"/>
      <c r="Y37" s="986"/>
      <c r="Z37" s="986"/>
      <c r="AA37" s="987"/>
      <c r="AB37" s="988" t="s">
        <v>554</v>
      </c>
      <c r="AC37" s="985" t="s">
        <v>553</v>
      </c>
      <c r="AD37" s="986"/>
      <c r="AE37" s="986"/>
      <c r="AF37" s="986"/>
      <c r="AG37" s="986"/>
      <c r="AH37" s="987"/>
      <c r="AI37" s="988" t="s">
        <v>555</v>
      </c>
      <c r="AJ37" s="991" t="s">
        <v>556</v>
      </c>
      <c r="AK37" s="858"/>
    </row>
    <row r="38" spans="1:40" ht="33.75" customHeight="1">
      <c r="Q38" s="301"/>
      <c r="R38" s="301"/>
      <c r="S38" s="984"/>
      <c r="T38" s="934"/>
      <c r="U38" s="310"/>
      <c r="V38" s="137" t="s">
        <v>613</v>
      </c>
      <c r="W38" s="835" t="s">
        <v>559</v>
      </c>
      <c r="X38" s="834"/>
      <c r="Y38" s="835" t="s">
        <v>560</v>
      </c>
      <c r="Z38" s="841"/>
      <c r="AA38" s="834"/>
      <c r="AB38" s="989"/>
      <c r="AC38" s="137" t="s">
        <v>613</v>
      </c>
      <c r="AD38" s="835" t="s">
        <v>559</v>
      </c>
      <c r="AE38" s="834"/>
      <c r="AF38" s="835" t="s">
        <v>560</v>
      </c>
      <c r="AG38" s="841"/>
      <c r="AH38" s="834"/>
      <c r="AI38" s="989"/>
      <c r="AJ38" s="992"/>
      <c r="AK38" s="858"/>
    </row>
    <row r="39" spans="1:40" ht="86.25" customHeight="1">
      <c r="B39" s="102" t="s">
        <v>267</v>
      </c>
      <c r="C39" s="102" t="s">
        <v>268</v>
      </c>
      <c r="D39" s="102" t="s">
        <v>269</v>
      </c>
      <c r="E39" s="274" t="s">
        <v>561</v>
      </c>
      <c r="F39" s="274" t="s">
        <v>562</v>
      </c>
      <c r="G39" s="274" t="s">
        <v>563</v>
      </c>
      <c r="I39" s="274" t="s">
        <v>614</v>
      </c>
      <c r="J39" s="274" t="s">
        <v>566</v>
      </c>
      <c r="K39" s="274" t="s">
        <v>615</v>
      </c>
      <c r="L39" s="274" t="s">
        <v>542</v>
      </c>
      <c r="Q39" s="301"/>
      <c r="R39" s="301"/>
      <c r="S39" s="984"/>
      <c r="T39" s="934"/>
      <c r="U39" s="311"/>
      <c r="V39" s="137" t="s">
        <v>642</v>
      </c>
      <c r="W39" s="114" t="s">
        <v>643</v>
      </c>
      <c r="X39" s="114" t="s">
        <v>618</v>
      </c>
      <c r="Y39" s="114" t="s">
        <v>570</v>
      </c>
      <c r="Z39" s="939" t="s">
        <v>571</v>
      </c>
      <c r="AA39" s="952"/>
      <c r="AB39" s="990"/>
      <c r="AC39" s="137" t="s">
        <v>642</v>
      </c>
      <c r="AD39" s="114" t="s">
        <v>643</v>
      </c>
      <c r="AE39" s="114" t="s">
        <v>618</v>
      </c>
      <c r="AF39" s="114" t="s">
        <v>570</v>
      </c>
      <c r="AG39" s="939" t="s">
        <v>571</v>
      </c>
      <c r="AH39" s="952"/>
      <c r="AI39" s="990"/>
      <c r="AJ39" s="993"/>
      <c r="AK39" s="858"/>
    </row>
    <row r="40" spans="1:40" ht="14.25" hidden="1" customHeight="1">
      <c r="Q40" s="313"/>
      <c r="R40" s="314">
        <v>1</v>
      </c>
      <c r="S40" s="315" t="s">
        <v>204</v>
      </c>
      <c r="T40" s="316" t="s">
        <v>87</v>
      </c>
      <c r="U40" s="317" t="str">
        <f ca="1">OFFSET(U40,0,-1)</f>
        <v>2</v>
      </c>
      <c r="V40" s="318">
        <f ca="1">OFFSET(V40,0,-1)+1</f>
        <v>3</v>
      </c>
      <c r="W40" s="318">
        <f ca="1">OFFSET(W40,0,-1)+1</f>
        <v>4</v>
      </c>
      <c r="X40" s="318">
        <f ca="1">OFFSET(X40,0,-1)+1</f>
        <v>5</v>
      </c>
      <c r="Y40" s="318">
        <f ca="1">OFFSET(Y40,0,-1)+1</f>
        <v>6</v>
      </c>
      <c r="Z40" s="982">
        <f ca="1">OFFSET(Z40,0,-1)+1</f>
        <v>7</v>
      </c>
      <c r="AA40" s="982"/>
      <c r="AB40" s="318">
        <f ca="1">OFFSET(AB40,0,-2)+1</f>
        <v>8</v>
      </c>
      <c r="AC40" s="318">
        <f ca="1">OFFSET(AC40,0,-1)+1</f>
        <v>9</v>
      </c>
      <c r="AD40" s="318">
        <f ca="1">OFFSET(AD40,0,-1)+1</f>
        <v>10</v>
      </c>
      <c r="AE40" s="318">
        <f ca="1">OFFSET(AE40,0,-1)+1</f>
        <v>11</v>
      </c>
      <c r="AF40" s="318">
        <f ca="1">OFFSET(AF40,0,-1)+1</f>
        <v>12</v>
      </c>
      <c r="AG40" s="982">
        <f ca="1">OFFSET(AG40,0,-1)+1</f>
        <v>13</v>
      </c>
      <c r="AH40" s="982"/>
      <c r="AI40" s="318">
        <f ca="1">OFFSET(AI40,0,-2)+1</f>
        <v>14</v>
      </c>
      <c r="AJ40" s="317">
        <f ca="1">OFFSET(AJ40,0,-1)</f>
        <v>14</v>
      </c>
      <c r="AK40" s="318">
        <f ca="1">OFFSET(AK40,0,-1)+1</f>
        <v>15</v>
      </c>
    </row>
    <row r="41" spans="1:40" ht="23.25" customHeight="1">
      <c r="A41" s="319" t="s">
        <v>395</v>
      </c>
      <c r="E41" s="971">
        <v>1</v>
      </c>
      <c r="R41" s="263"/>
      <c r="S41" s="264">
        <f>INDEX(PT_DIFFERENTIATION_NUM_NTAR,MATCH(A41,PT_DIFFERENTIATION_NTAR_ID,0))</f>
        <v>0</v>
      </c>
      <c r="T41" s="265" t="s">
        <v>255</v>
      </c>
      <c r="U41" s="266"/>
      <c r="V41" s="966"/>
      <c r="W41" s="967"/>
      <c r="X41" s="967"/>
      <c r="Y41" s="967"/>
      <c r="Z41" s="967"/>
      <c r="AA41" s="967"/>
      <c r="AB41" s="968"/>
      <c r="AC41" s="966" t="str">
        <f>INDEX(PT_DIFFERENTIATION_NTAR,MATCH(A41,PT_DIFFERENTIATION_NTAR_ID,0))</f>
        <v/>
      </c>
      <c r="AD41" s="967"/>
      <c r="AE41" s="967"/>
      <c r="AF41" s="967"/>
      <c r="AG41" s="967"/>
      <c r="AH41" s="967"/>
      <c r="AI41" s="967"/>
      <c r="AJ41" s="968"/>
      <c r="AK41"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63" t="str">
        <f t="shared" ref="AN41:AN53" si="1">IF(T41="","",T41)</f>
        <v>Наименование тарифа</v>
      </c>
    </row>
    <row r="42" spans="1:40" ht="23.25" customHeight="1">
      <c r="A42" s="319" t="s">
        <v>395</v>
      </c>
      <c r="B42" s="319" t="s">
        <v>396</v>
      </c>
      <c r="E42" s="972"/>
      <c r="F42" s="971">
        <v>1</v>
      </c>
      <c r="Q42" s="269"/>
      <c r="R42" s="270"/>
      <c r="S42" s="264" t="str">
        <f>INDEX(PT_DIFFERENTIATION_NUM_TER,MATCH(B42,PT_DIFFERENTIATION_TER_ID,0))</f>
        <v>.</v>
      </c>
      <c r="T42" s="271" t="s">
        <v>521</v>
      </c>
      <c r="U42" s="266"/>
      <c r="V42" s="966"/>
      <c r="W42" s="967"/>
      <c r="X42" s="967"/>
      <c r="Y42" s="967"/>
      <c r="Z42" s="967"/>
      <c r="AA42" s="967"/>
      <c r="AB42" s="968"/>
      <c r="AC42" s="966" t="str">
        <f>INDEX(PT_DIFFERENTIATION_TER,MATCH(B42,PT_DIFFERENTIATION_TER_ID,0))</f>
        <v/>
      </c>
      <c r="AD42" s="967"/>
      <c r="AE42" s="967"/>
      <c r="AF42" s="967"/>
      <c r="AG42" s="967"/>
      <c r="AH42" s="967"/>
      <c r="AI42" s="967"/>
      <c r="AJ42" s="968"/>
      <c r="AK42" s="268" t="s">
        <v>522</v>
      </c>
      <c r="AN42" s="63" t="str">
        <f t="shared" si="1"/>
        <v>Территория действия тарифа</v>
      </c>
    </row>
    <row r="43" spans="1:40" ht="23.25" customHeight="1">
      <c r="A43" s="319" t="s">
        <v>395</v>
      </c>
      <c r="B43" s="319" t="s">
        <v>396</v>
      </c>
      <c r="C43" s="319" t="s">
        <v>397</v>
      </c>
      <c r="E43" s="972"/>
      <c r="F43" s="972"/>
      <c r="G43" s="971">
        <v>1</v>
      </c>
      <c r="Q43" s="269"/>
      <c r="R43" s="270"/>
      <c r="S43" s="264" t="str">
        <f>INDEX(PT_DIFFERENTIATION_NUM_CS,MATCH(C43,PT_DIFFERENTIATION_CS_ID,0))</f>
        <v>..</v>
      </c>
      <c r="T43" s="272" t="s">
        <v>640</v>
      </c>
      <c r="U43" s="266"/>
      <c r="V43" s="966"/>
      <c r="W43" s="967"/>
      <c r="X43" s="967"/>
      <c r="Y43" s="967"/>
      <c r="Z43" s="967"/>
      <c r="AA43" s="967"/>
      <c r="AB43" s="968"/>
      <c r="AC43" s="966" t="str">
        <f>INDEX(PT_DIFFERENTIATION_CS,MATCH(C43,PT_DIFFERENTIATION_CS_ID,0))</f>
        <v/>
      </c>
      <c r="AD43" s="967"/>
      <c r="AE43" s="967"/>
      <c r="AF43" s="967"/>
      <c r="AG43" s="967"/>
      <c r="AH43" s="967"/>
      <c r="AI43" s="967"/>
      <c r="AJ43" s="968"/>
      <c r="AK43" s="268" t="s">
        <v>641</v>
      </c>
      <c r="AN43" s="63" t="str">
        <f t="shared" si="1"/>
        <v>Наименование централизованной системы водоотведения</v>
      </c>
    </row>
    <row r="44" spans="1:40" ht="23.25" customHeight="1">
      <c r="A44" s="319" t="s">
        <v>395</v>
      </c>
      <c r="B44" s="319" t="s">
        <v>396</v>
      </c>
      <c r="C44" s="319" t="s">
        <v>397</v>
      </c>
      <c r="D44" s="319" t="s">
        <v>645</v>
      </c>
      <c r="E44" s="972"/>
      <c r="F44" s="972"/>
      <c r="G44" s="972"/>
      <c r="H44" s="972"/>
      <c r="I44" s="973" t="str">
        <f>S43&amp;".1"</f>
        <v>...1</v>
      </c>
      <c r="P44" s="975">
        <v>1</v>
      </c>
      <c r="R44" s="275"/>
      <c r="S44" s="264" t="str">
        <f>$I44</f>
        <v>...1</v>
      </c>
      <c r="T44" s="276" t="s">
        <v>607</v>
      </c>
      <c r="U44" s="266"/>
      <c r="V44" s="1038"/>
      <c r="W44" s="1039"/>
      <c r="X44" s="1039"/>
      <c r="Y44" s="1039"/>
      <c r="Z44" s="1039"/>
      <c r="AA44" s="1039"/>
      <c r="AB44" s="1040"/>
      <c r="AC44" s="1041"/>
      <c r="AD44" s="1042"/>
      <c r="AE44" s="1042"/>
      <c r="AF44" s="1042"/>
      <c r="AG44" s="1042"/>
      <c r="AH44" s="1042"/>
      <c r="AI44" s="1042"/>
      <c r="AJ44" s="1043"/>
      <c r="AK44" s="268" t="s">
        <v>608</v>
      </c>
      <c r="AN44" s="63" t="str">
        <f t="shared" si="1"/>
        <v>Наименование признака дифференциации</v>
      </c>
    </row>
    <row r="45" spans="1:40" ht="23.25" customHeight="1">
      <c r="A45" s="319" t="s">
        <v>395</v>
      </c>
      <c r="B45" s="319" t="s">
        <v>396</v>
      </c>
      <c r="C45" s="319" t="s">
        <v>397</v>
      </c>
      <c r="D45" s="319" t="s">
        <v>645</v>
      </c>
      <c r="E45" s="972"/>
      <c r="F45" s="972"/>
      <c r="G45" s="972"/>
      <c r="H45" s="972"/>
      <c r="I45" s="974"/>
      <c r="J45" s="973" t="str">
        <f>I44&amp;".1"</f>
        <v>...1.1</v>
      </c>
      <c r="L45" s="274" t="s">
        <v>530</v>
      </c>
      <c r="P45" s="833"/>
      <c r="Q45" s="975">
        <v>1</v>
      </c>
      <c r="R45" s="277"/>
      <c r="S45" s="264" t="str">
        <f>$J45</f>
        <v>...1.1</v>
      </c>
      <c r="T45" s="278" t="s">
        <v>531</v>
      </c>
      <c r="U45" s="266"/>
      <c r="V45" s="960"/>
      <c r="W45" s="961"/>
      <c r="X45" s="961"/>
      <c r="Y45" s="961"/>
      <c r="Z45" s="961"/>
      <c r="AA45" s="961"/>
      <c r="AB45" s="962"/>
      <c r="AC45" s="960"/>
      <c r="AD45" s="961"/>
      <c r="AE45" s="961"/>
      <c r="AF45" s="961"/>
      <c r="AG45" s="961"/>
      <c r="AH45" s="961"/>
      <c r="AI45" s="961"/>
      <c r="AJ45" s="962"/>
      <c r="AK45" s="349" t="s">
        <v>609</v>
      </c>
      <c r="AN45" s="63" t="str">
        <f t="shared" si="1"/>
        <v>Группа потребителей</v>
      </c>
    </row>
    <row r="46" spans="1:40" ht="23.25" customHeight="1">
      <c r="A46" s="319" t="s">
        <v>395</v>
      </c>
      <c r="B46" s="319" t="s">
        <v>396</v>
      </c>
      <c r="C46" s="319" t="s">
        <v>397</v>
      </c>
      <c r="D46" s="319" t="s">
        <v>645</v>
      </c>
      <c r="E46" s="972"/>
      <c r="F46" s="972"/>
      <c r="G46" s="972"/>
      <c r="H46" s="972"/>
      <c r="I46" s="974"/>
      <c r="J46" s="974"/>
      <c r="K46" s="973" t="str">
        <f>J45&amp;".1"</f>
        <v>...1.1.1</v>
      </c>
      <c r="P46" s="833"/>
      <c r="Q46" s="833"/>
      <c r="R46" s="277">
        <v>1</v>
      </c>
      <c r="S46" s="264" t="str">
        <f>$K46</f>
        <v>...1.1.1</v>
      </c>
      <c r="T46" s="387"/>
      <c r="U46" s="266"/>
      <c r="V46" s="298"/>
      <c r="W46" s="298"/>
      <c r="X46" s="299"/>
      <c r="Y46" s="970"/>
      <c r="Z46" s="969" t="s">
        <v>46</v>
      </c>
      <c r="AA46" s="970"/>
      <c r="AB46" s="969" t="s">
        <v>46</v>
      </c>
      <c r="AC46" s="280"/>
      <c r="AD46" s="280"/>
      <c r="AE46" s="282"/>
      <c r="AF46" s="976"/>
      <c r="AG46" s="845" t="s">
        <v>46</v>
      </c>
      <c r="AH46" s="978"/>
      <c r="AI46" s="845" t="s">
        <v>39</v>
      </c>
      <c r="AJ46" s="388"/>
      <c r="AK46"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242" t="e">
        <f ca="1">STRCHECKDATE(V47:AJ47)</f>
        <v>#NAME?</v>
      </c>
      <c r="AN46" s="63" t="str">
        <f t="shared" si="1"/>
        <v/>
      </c>
    </row>
    <row r="47" spans="1:40" ht="14.25" hidden="1" customHeight="1">
      <c r="A47" s="319" t="s">
        <v>395</v>
      </c>
      <c r="B47" s="319" t="s">
        <v>396</v>
      </c>
      <c r="C47" s="319" t="s">
        <v>397</v>
      </c>
      <c r="D47" s="319" t="s">
        <v>645</v>
      </c>
      <c r="E47" s="972"/>
      <c r="F47" s="972"/>
      <c r="G47" s="972"/>
      <c r="H47" s="972"/>
      <c r="I47" s="974"/>
      <c r="J47" s="974"/>
      <c r="K47" s="973"/>
      <c r="P47" s="833"/>
      <c r="Q47" s="833"/>
      <c r="R47" s="277"/>
      <c r="S47" s="247"/>
      <c r="T47" s="266"/>
      <c r="U47" s="266"/>
      <c r="V47" s="298"/>
      <c r="W47" s="298"/>
      <c r="X47" s="284" t="str">
        <f>Y46&amp;"-"&amp;AA46</f>
        <v>-</v>
      </c>
      <c r="Y47" s="969"/>
      <c r="Z47" s="969"/>
      <c r="AA47" s="969"/>
      <c r="AB47" s="969"/>
      <c r="AC47" s="281"/>
      <c r="AD47" s="281"/>
      <c r="AE47" s="284" t="str">
        <f>AF46&amp;"-"&amp;AH46</f>
        <v>-</v>
      </c>
      <c r="AF47" s="977"/>
      <c r="AG47" s="845"/>
      <c r="AH47" s="979"/>
      <c r="AI47" s="845"/>
      <c r="AJ47" s="389"/>
      <c r="AK47" s="1044"/>
      <c r="AN47" s="63" t="str">
        <f t="shared" si="1"/>
        <v/>
      </c>
    </row>
    <row r="48" spans="1:40" ht="21" customHeight="1">
      <c r="A48" s="319" t="s">
        <v>395</v>
      </c>
      <c r="B48" s="319" t="s">
        <v>396</v>
      </c>
      <c r="C48" s="319" t="s">
        <v>397</v>
      </c>
      <c r="D48" s="319" t="s">
        <v>645</v>
      </c>
      <c r="E48" s="972"/>
      <c r="F48" s="972"/>
      <c r="G48" s="972"/>
      <c r="H48" s="972"/>
      <c r="I48" s="974"/>
      <c r="J48" s="973"/>
      <c r="P48" s="833"/>
      <c r="Q48" s="833"/>
      <c r="R48" s="275"/>
      <c r="S48" s="286"/>
      <c r="T48" s="289" t="s">
        <v>610</v>
      </c>
      <c r="U48" s="93"/>
      <c r="V48" s="93"/>
      <c r="W48" s="93"/>
      <c r="X48" s="93"/>
      <c r="Y48" s="93"/>
      <c r="Z48" s="93"/>
      <c r="AA48" s="93"/>
      <c r="AB48" s="93"/>
      <c r="AC48" s="93"/>
      <c r="AD48" s="93"/>
      <c r="AE48" s="93"/>
      <c r="AF48" s="93"/>
      <c r="AG48" s="93"/>
      <c r="AH48" s="93"/>
      <c r="AI48" s="93"/>
      <c r="AJ48" s="93"/>
      <c r="AK48" s="268" t="s">
        <v>611</v>
      </c>
      <c r="AN48" s="63" t="str">
        <f t="shared" si="1"/>
        <v>Добавить значение признака дифференциации</v>
      </c>
    </row>
    <row r="49" spans="1:40" ht="21" customHeight="1">
      <c r="A49" s="319" t="s">
        <v>395</v>
      </c>
      <c r="B49" s="319" t="s">
        <v>396</v>
      </c>
      <c r="C49" s="319" t="s">
        <v>397</v>
      </c>
      <c r="D49" s="319" t="s">
        <v>645</v>
      </c>
      <c r="E49" s="972"/>
      <c r="F49" s="972"/>
      <c r="G49" s="972"/>
      <c r="H49" s="972"/>
      <c r="I49" s="973"/>
      <c r="P49" s="833"/>
      <c r="R49" s="275"/>
      <c r="S49" s="286"/>
      <c r="T49" s="292" t="s">
        <v>536</v>
      </c>
      <c r="U49" s="93"/>
      <c r="V49" s="93"/>
      <c r="W49" s="93"/>
      <c r="X49" s="93"/>
      <c r="Y49" s="93"/>
      <c r="Z49" s="93"/>
      <c r="AA49" s="93"/>
      <c r="AB49" s="290"/>
      <c r="AC49" s="93"/>
      <c r="AD49" s="93"/>
      <c r="AE49" s="93"/>
      <c r="AF49" s="93"/>
      <c r="AG49" s="93"/>
      <c r="AH49" s="93"/>
      <c r="AI49" s="290"/>
      <c r="AJ49" s="93"/>
      <c r="AK49" s="390"/>
      <c r="AN49" s="63" t="str">
        <f t="shared" si="1"/>
        <v>Добавить группу потребителей</v>
      </c>
    </row>
    <row r="50" spans="1:40" ht="21" customHeight="1">
      <c r="A50" s="319" t="s">
        <v>395</v>
      </c>
      <c r="B50" s="319" t="s">
        <v>396</v>
      </c>
      <c r="C50" s="319" t="s">
        <v>397</v>
      </c>
      <c r="D50" s="319" t="s">
        <v>645</v>
      </c>
      <c r="E50" s="972"/>
      <c r="F50" s="972"/>
      <c r="G50" s="972"/>
      <c r="H50" s="971"/>
      <c r="R50" s="263"/>
      <c r="S50" s="286"/>
      <c r="T50" s="391" t="s">
        <v>612</v>
      </c>
      <c r="U50" s="93"/>
      <c r="V50" s="93"/>
      <c r="W50" s="93"/>
      <c r="X50" s="93"/>
      <c r="Y50" s="93"/>
      <c r="Z50" s="93"/>
      <c r="AA50" s="93"/>
      <c r="AB50" s="290"/>
      <c r="AC50" s="93"/>
      <c r="AD50" s="93"/>
      <c r="AE50" s="93"/>
      <c r="AF50" s="93"/>
      <c r="AG50" s="93"/>
      <c r="AH50" s="93"/>
      <c r="AI50" s="290"/>
      <c r="AJ50" s="93"/>
      <c r="AK50" s="291"/>
      <c r="AN50" s="63" t="str">
        <f t="shared" si="1"/>
        <v>Добавить наименование признака дифференциации</v>
      </c>
    </row>
    <row r="51" spans="1:40" ht="14.25" hidden="1" customHeight="1">
      <c r="A51" s="51" t="s">
        <v>395</v>
      </c>
      <c r="B51" s="51" t="s">
        <v>396</v>
      </c>
      <c r="E51" s="972"/>
      <c r="F51" s="971"/>
      <c r="T51" s="297" t="s">
        <v>539</v>
      </c>
      <c r="AN51" s="63" t="str">
        <f t="shared" si="1"/>
        <v>Добавить централизованную систему для дифференциации</v>
      </c>
    </row>
    <row r="52" spans="1:40" ht="14.25" hidden="1" customHeight="1">
      <c r="A52" s="51" t="s">
        <v>395</v>
      </c>
      <c r="E52" s="971"/>
      <c r="T52" s="297" t="s">
        <v>540</v>
      </c>
      <c r="AN52" s="63" t="str">
        <f t="shared" si="1"/>
        <v>Добавить территорию для дифференциации</v>
      </c>
    </row>
    <row r="53" spans="1:40" ht="14.25" hidden="1" customHeight="1">
      <c r="T53" s="297" t="s">
        <v>572</v>
      </c>
      <c r="AN53" s="63" t="str">
        <f t="shared" si="1"/>
        <v>Добавить наименование тарифа</v>
      </c>
    </row>
    <row r="54" spans="1:40" ht="11.25" customHeight="1"/>
    <row r="55" spans="1:40" ht="14.25" customHeight="1">
      <c r="T55" s="833"/>
      <c r="U55" s="833"/>
      <c r="V55" s="833"/>
      <c r="W55" s="833"/>
      <c r="X55" s="833"/>
      <c r="Y55" s="833"/>
      <c r="Z55" s="833"/>
      <c r="AA55" s="833"/>
      <c r="AB55" s="833"/>
      <c r="AC55" s="833"/>
      <c r="AD55" s="833"/>
      <c r="AE55" s="833"/>
      <c r="AF55" s="833"/>
      <c r="AG55" s="833"/>
      <c r="AH55" s="833"/>
      <c r="AI55" s="833"/>
      <c r="AJ55" s="833"/>
      <c r="AK55" s="833"/>
    </row>
    <row r="57" spans="1:40" ht="14.25" customHeight="1">
      <c r="T57" s="833"/>
      <c r="U57" s="833"/>
      <c r="V57" s="833"/>
      <c r="W57" s="833"/>
      <c r="X57" s="833"/>
      <c r="Y57" s="833"/>
      <c r="Z57" s="833"/>
      <c r="AA57" s="833"/>
      <c r="AB57" s="833"/>
      <c r="AC57" s="833"/>
      <c r="AD57" s="833"/>
      <c r="AE57" s="833"/>
      <c r="AF57" s="833"/>
      <c r="AG57" s="833"/>
      <c r="AH57" s="833"/>
      <c r="AI57" s="833"/>
      <c r="AJ57" s="833"/>
      <c r="AK57" s="8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F67"/>
  <sheetViews>
    <sheetView showGridLines="0" topLeftCell="R27" zoomScale="90" workbookViewId="0"/>
  </sheetViews>
  <sheetFormatPr defaultColWidth="10.5703125" defaultRowHeight="14.25" customHeight="1"/>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7109375" customWidth="1"/>
    <col min="19" max="19" width="12.7109375" customWidth="1"/>
    <col min="20" max="20" width="32"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2" width="3.7109375" customWidth="1"/>
    <col min="33" max="33" width="24.7109375" customWidth="1"/>
    <col min="34" max="36" width="3.7109375" customWidth="1"/>
    <col min="37" max="37" width="24.7109375" customWidth="1"/>
    <col min="38" max="40" width="3.7109375" customWidth="1"/>
    <col min="41" max="41" width="18.85546875" customWidth="1"/>
    <col min="42" max="44" width="3.7109375" customWidth="1"/>
    <col min="45" max="45" width="18.85546875" customWidth="1"/>
    <col min="46" max="49" width="21.7109375" customWidth="1"/>
    <col min="50" max="50" width="11.7109375" customWidth="1"/>
    <col min="51" max="51" width="3.7109375" customWidth="1"/>
    <col min="52" max="52" width="11.7109375" customWidth="1"/>
    <col min="53" max="53" width="8.5703125" hidden="1" customWidth="1"/>
    <col min="54" max="54" width="4.7109375" customWidth="1"/>
    <col min="55" max="55" width="115.7109375" customWidth="1"/>
    <col min="58" max="58" width="11.140625" customWidth="1"/>
  </cols>
  <sheetData>
    <row r="1" spans="5:58" ht="14.25" hidden="1" customHeight="1"/>
    <row r="2" spans="5:58" ht="21" hidden="1" customHeight="1">
      <c r="E2" s="971">
        <v>1</v>
      </c>
      <c r="R2" s="263"/>
      <c r="S2" s="264" t="e">
        <f>INDEX(PT_DIFFERENTIATION_NUM_NTAR,MATCH(A2,PT_DIFFERENTIATION_NTAR_ID,0))</f>
        <v>#N/A</v>
      </c>
      <c r="T2" s="265" t="s">
        <v>255</v>
      </c>
      <c r="U2" s="266"/>
      <c r="V2" s="967"/>
      <c r="W2" s="967"/>
      <c r="X2" s="967"/>
      <c r="Y2" s="967"/>
      <c r="Z2" s="967"/>
      <c r="AA2" s="967"/>
      <c r="AB2" s="967"/>
      <c r="AC2" s="968"/>
      <c r="AD2" s="966" t="e">
        <f>INDEX(PT_DIFFERENTIATION_NTAR,MATCH(A2,PT_DIFFERENTIATION_NTAR_ID,0))</f>
        <v>#N/A</v>
      </c>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8"/>
      <c r="BC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63" t="str">
        <f t="shared" ref="BF2:BF8" si="0">IF(T2="","",T2)</f>
        <v>Наименование тарифа</v>
      </c>
    </row>
    <row r="3" spans="5:58" ht="21" hidden="1" customHeight="1">
      <c r="E3" s="972"/>
      <c r="F3" s="971">
        <v>1</v>
      </c>
      <c r="Q3" s="360"/>
      <c r="R3" s="270"/>
      <c r="S3" s="264" t="e">
        <f>INDEX(PT_DIFFERENTIATION_NUM_TER,MATCH(B3,PT_DIFFERENTIATION_TER_ID,0))</f>
        <v>#N/A</v>
      </c>
      <c r="T3" s="271" t="s">
        <v>521</v>
      </c>
      <c r="U3" s="266"/>
      <c r="V3" s="967"/>
      <c r="W3" s="967"/>
      <c r="X3" s="967"/>
      <c r="Y3" s="967"/>
      <c r="Z3" s="967"/>
      <c r="AA3" s="967"/>
      <c r="AB3" s="967"/>
      <c r="AC3" s="968"/>
      <c r="AD3" s="966" t="e">
        <f>INDEX(PT_DIFFERENTIATION_TER,MATCH(B3,PT_DIFFERENTIATION_TER_ID,0))</f>
        <v>#N/A</v>
      </c>
      <c r="AE3" s="967"/>
      <c r="AF3" s="967"/>
      <c r="AG3" s="967"/>
      <c r="AH3" s="967"/>
      <c r="AI3" s="967"/>
      <c r="AJ3" s="967"/>
      <c r="AK3" s="967"/>
      <c r="AL3" s="967"/>
      <c r="AM3" s="967"/>
      <c r="AN3" s="967"/>
      <c r="AO3" s="967"/>
      <c r="AP3" s="967"/>
      <c r="AQ3" s="967"/>
      <c r="AR3" s="967"/>
      <c r="AS3" s="967"/>
      <c r="AT3" s="967"/>
      <c r="AU3" s="967"/>
      <c r="AV3" s="967"/>
      <c r="AW3" s="967"/>
      <c r="AX3" s="967"/>
      <c r="AY3" s="967"/>
      <c r="AZ3" s="967"/>
      <c r="BA3" s="967"/>
      <c r="BB3" s="968"/>
      <c r="BC3" s="268" t="s">
        <v>522</v>
      </c>
      <c r="BF3" s="63" t="str">
        <f t="shared" si="0"/>
        <v>Территория действия тарифа</v>
      </c>
    </row>
    <row r="4" spans="5:58" ht="33.75" hidden="1" customHeight="1">
      <c r="E4" s="972"/>
      <c r="F4" s="972"/>
      <c r="G4" s="971">
        <v>1</v>
      </c>
      <c r="Q4" s="360"/>
      <c r="R4" s="270"/>
      <c r="S4" s="264" t="e">
        <f>INDEX(PT_DIFFERENTIATION_NUM_CS,MATCH(C4,PT_DIFFERENTIATION_CS_ID,0))</f>
        <v>#N/A</v>
      </c>
      <c r="T4" s="272" t="s">
        <v>640</v>
      </c>
      <c r="U4" s="266"/>
      <c r="V4" s="967"/>
      <c r="W4" s="967"/>
      <c r="X4" s="967"/>
      <c r="Y4" s="967"/>
      <c r="Z4" s="967"/>
      <c r="AA4" s="967"/>
      <c r="AB4" s="967"/>
      <c r="AC4" s="968"/>
      <c r="AD4" s="966" t="e">
        <f>INDEX(PT_DIFFERENTIATION_CS,MATCH(C4,PT_DIFFERENTIATION_CS_ID,0))</f>
        <v>#N/A</v>
      </c>
      <c r="AE4" s="967"/>
      <c r="AF4" s="967"/>
      <c r="AG4" s="967"/>
      <c r="AH4" s="967"/>
      <c r="AI4" s="967"/>
      <c r="AJ4" s="967"/>
      <c r="AK4" s="967"/>
      <c r="AL4" s="967"/>
      <c r="AM4" s="967"/>
      <c r="AN4" s="967"/>
      <c r="AO4" s="967"/>
      <c r="AP4" s="967"/>
      <c r="AQ4" s="967"/>
      <c r="AR4" s="967"/>
      <c r="AS4" s="967"/>
      <c r="AT4" s="967"/>
      <c r="AU4" s="967"/>
      <c r="AV4" s="967"/>
      <c r="AW4" s="967"/>
      <c r="AX4" s="967"/>
      <c r="AY4" s="967"/>
      <c r="AZ4" s="967"/>
      <c r="BA4" s="967"/>
      <c r="BB4" s="968"/>
      <c r="BC4" s="268" t="s">
        <v>641</v>
      </c>
      <c r="BF4" s="63" t="str">
        <f t="shared" si="0"/>
        <v>Наименование централизованной системы водоотведения</v>
      </c>
    </row>
    <row r="5" spans="5:58" ht="14.25" hidden="1" customHeight="1">
      <c r="E5" s="972"/>
      <c r="F5" s="972"/>
      <c r="G5" s="972"/>
      <c r="H5" s="971">
        <v>1</v>
      </c>
      <c r="Q5" s="396"/>
      <c r="R5" s="277"/>
      <c r="S5" s="165"/>
      <c r="T5" s="397"/>
      <c r="U5" s="327"/>
      <c r="V5" s="1003"/>
      <c r="W5" s="1003"/>
      <c r="X5" s="1003"/>
      <c r="Y5" s="1003"/>
      <c r="Z5" s="1003"/>
      <c r="AA5" s="1003"/>
      <c r="AB5" s="1003"/>
      <c r="AC5" s="1004"/>
      <c r="AD5" s="1002"/>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4"/>
      <c r="BC5" s="329" t="s">
        <v>526</v>
      </c>
      <c r="BF5" s="63" t="str">
        <f t="shared" si="0"/>
        <v/>
      </c>
    </row>
    <row r="6" spans="5:58" ht="14.25" hidden="1" customHeight="1">
      <c r="E6" s="972"/>
      <c r="F6" s="972"/>
      <c r="G6" s="972"/>
      <c r="H6" s="972"/>
      <c r="I6" s="973" t="str">
        <f>S5&amp;".1"</f>
        <v>.1</v>
      </c>
      <c r="L6" s="334" t="s">
        <v>527</v>
      </c>
      <c r="P6" s="975">
        <v>1</v>
      </c>
      <c r="R6" s="275"/>
      <c r="S6" s="165"/>
      <c r="T6" s="326"/>
      <c r="U6" s="327"/>
      <c r="V6" s="1003"/>
      <c r="W6" s="1003"/>
      <c r="X6" s="1003"/>
      <c r="Y6" s="1003"/>
      <c r="Z6" s="1003"/>
      <c r="AA6" s="1003"/>
      <c r="AB6" s="1003"/>
      <c r="AC6" s="1004"/>
      <c r="AD6" s="1002"/>
      <c r="AE6" s="1003"/>
      <c r="AF6" s="1003"/>
      <c r="AG6" s="1003"/>
      <c r="AH6" s="1003"/>
      <c r="AI6" s="1003"/>
      <c r="AJ6" s="1003"/>
      <c r="AK6" s="1003"/>
      <c r="AL6" s="1003"/>
      <c r="AM6" s="1003"/>
      <c r="AN6" s="1003"/>
      <c r="AO6" s="1003"/>
      <c r="AP6" s="1003"/>
      <c r="AQ6" s="1003"/>
      <c r="AR6" s="1003"/>
      <c r="AS6" s="1003"/>
      <c r="AT6" s="1003"/>
      <c r="AU6" s="1003"/>
      <c r="AV6" s="1003"/>
      <c r="AW6" s="1003"/>
      <c r="AX6" s="1003"/>
      <c r="AY6" s="1003"/>
      <c r="AZ6" s="1003"/>
      <c r="BA6" s="1003"/>
      <c r="BB6" s="1004"/>
      <c r="BC6" s="329"/>
      <c r="BF6" s="63" t="str">
        <f t="shared" si="0"/>
        <v/>
      </c>
    </row>
    <row r="7" spans="5:58" ht="14.25" hidden="1" customHeight="1">
      <c r="E7" s="972"/>
      <c r="F7" s="972"/>
      <c r="G7" s="972"/>
      <c r="H7" s="972"/>
      <c r="I7" s="974"/>
      <c r="J7" s="973" t="str">
        <f>S5&amp;".1"</f>
        <v>.1</v>
      </c>
      <c r="P7" s="833"/>
      <c r="Q7" s="975">
        <v>1</v>
      </c>
      <c r="R7" s="277"/>
      <c r="S7" s="165"/>
      <c r="T7" s="361"/>
      <c r="U7" s="327"/>
      <c r="V7" s="1003"/>
      <c r="W7" s="1003"/>
      <c r="X7" s="1003"/>
      <c r="Y7" s="1003"/>
      <c r="Z7" s="1003"/>
      <c r="AA7" s="1003"/>
      <c r="AB7" s="1003"/>
      <c r="AC7" s="1004"/>
      <c r="AD7" s="1002"/>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4"/>
      <c r="BC7" s="329"/>
      <c r="BF7" s="63" t="str">
        <f t="shared" si="0"/>
        <v/>
      </c>
    </row>
    <row r="8" spans="5:58" ht="11.25" hidden="1" customHeight="1">
      <c r="E8" s="972"/>
      <c r="F8" s="972"/>
      <c r="G8" s="972"/>
      <c r="H8" s="972"/>
      <c r="I8" s="974"/>
      <c r="J8" s="974"/>
      <c r="K8" s="973" t="e">
        <f>S4&amp;".1"</f>
        <v>#N/A</v>
      </c>
      <c r="P8" s="833"/>
      <c r="Q8" s="833"/>
      <c r="R8" s="1031">
        <v>1</v>
      </c>
      <c r="S8" s="1028" t="e">
        <f>$K8</f>
        <v>#N/A</v>
      </c>
      <c r="T8" s="1048"/>
      <c r="U8" s="266"/>
      <c r="V8" s="280"/>
      <c r="W8" s="282"/>
      <c r="X8" s="280"/>
      <c r="Y8" s="282"/>
      <c r="Z8" s="283"/>
      <c r="AA8" s="98" t="s">
        <v>46</v>
      </c>
      <c r="AB8" s="283"/>
      <c r="AC8" s="98" t="s">
        <v>46</v>
      </c>
      <c r="AD8" s="920" t="s">
        <v>46</v>
      </c>
      <c r="AE8" s="1024"/>
      <c r="AF8" s="930">
        <v>1</v>
      </c>
      <c r="AG8" s="1047"/>
      <c r="AH8" s="845" t="s">
        <v>46</v>
      </c>
      <c r="AI8" s="1024"/>
      <c r="AJ8" s="930">
        <v>1</v>
      </c>
      <c r="AK8" s="1046" t="s">
        <v>5</v>
      </c>
      <c r="AL8" s="845" t="s">
        <v>46</v>
      </c>
      <c r="AM8" s="908"/>
      <c r="AN8" s="930">
        <v>1</v>
      </c>
      <c r="AO8" s="1051"/>
      <c r="AP8" s="1052" t="s">
        <v>46</v>
      </c>
      <c r="AQ8" s="364"/>
      <c r="AR8" s="159">
        <v>1</v>
      </c>
      <c r="AS8" s="27" t="s">
        <v>5</v>
      </c>
      <c r="AT8" s="280"/>
      <c r="AU8" s="282"/>
      <c r="AV8" s="280"/>
      <c r="AW8" s="282"/>
      <c r="AX8" s="283"/>
      <c r="AY8" s="98" t="s">
        <v>46</v>
      </c>
      <c r="AZ8" s="283"/>
      <c r="BA8" s="98" t="s">
        <v>46</v>
      </c>
      <c r="BB8" s="320"/>
      <c r="BC8" s="994" t="s">
        <v>625</v>
      </c>
      <c r="BF8" s="63" t="str">
        <f t="shared" si="0"/>
        <v/>
      </c>
    </row>
    <row r="9" spans="5:58" ht="11.25" hidden="1" customHeight="1">
      <c r="E9" s="972"/>
      <c r="F9" s="972"/>
      <c r="G9" s="972"/>
      <c r="H9" s="972"/>
      <c r="I9" s="974"/>
      <c r="J9" s="974"/>
      <c r="K9" s="973"/>
      <c r="P9" s="833"/>
      <c r="Q9" s="833"/>
      <c r="R9" s="1031"/>
      <c r="S9" s="1029"/>
      <c r="T9" s="1049"/>
      <c r="U9" s="266"/>
      <c r="V9" s="354"/>
      <c r="W9" s="367"/>
      <c r="X9" s="354"/>
      <c r="Y9" s="367"/>
      <c r="Z9" s="354"/>
      <c r="AA9" s="354"/>
      <c r="AB9" s="354"/>
      <c r="AC9" s="354"/>
      <c r="AD9" s="921"/>
      <c r="AE9" s="1024"/>
      <c r="AF9" s="930"/>
      <c r="AG9" s="1047"/>
      <c r="AH9" s="845"/>
      <c r="AI9" s="1024"/>
      <c r="AJ9" s="930"/>
      <c r="AK9" s="1046"/>
      <c r="AL9" s="845"/>
      <c r="AM9" s="913"/>
      <c r="AN9" s="930"/>
      <c r="AO9" s="1051"/>
      <c r="AP9" s="1053"/>
      <c r="AQ9" s="366"/>
      <c r="AR9" s="86"/>
      <c r="AS9" s="86" t="s">
        <v>626</v>
      </c>
      <c r="AT9" s="354"/>
      <c r="AU9" s="367"/>
      <c r="AV9" s="354"/>
      <c r="AW9" s="367"/>
      <c r="AX9" s="354"/>
      <c r="AY9" s="354"/>
      <c r="AZ9" s="354"/>
      <c r="BA9" s="354"/>
      <c r="BB9" s="365"/>
      <c r="BC9" s="995"/>
    </row>
    <row r="10" spans="5:58" ht="11.25" hidden="1" customHeight="1">
      <c r="E10" s="972"/>
      <c r="F10" s="972"/>
      <c r="G10" s="972"/>
      <c r="H10" s="972"/>
      <c r="I10" s="974"/>
      <c r="J10" s="974"/>
      <c r="K10" s="973"/>
      <c r="P10" s="833"/>
      <c r="Q10" s="833"/>
      <c r="R10" s="1031"/>
      <c r="S10" s="1029"/>
      <c r="T10" s="1049"/>
      <c r="U10" s="266"/>
      <c r="V10" s="354"/>
      <c r="W10" s="367"/>
      <c r="X10" s="354"/>
      <c r="Y10" s="367"/>
      <c r="Z10" s="354"/>
      <c r="AA10" s="354"/>
      <c r="AB10" s="354"/>
      <c r="AC10" s="354"/>
      <c r="AD10" s="921"/>
      <c r="AE10" s="1024"/>
      <c r="AF10" s="930"/>
      <c r="AG10" s="1047"/>
      <c r="AH10" s="845"/>
      <c r="AI10" s="1024"/>
      <c r="AJ10" s="930"/>
      <c r="AK10" s="1046"/>
      <c r="AL10" s="845"/>
      <c r="AM10" s="366"/>
      <c r="AN10" s="398"/>
      <c r="AO10" s="398" t="s">
        <v>646</v>
      </c>
      <c r="AP10" s="86"/>
      <c r="AQ10" s="86"/>
      <c r="AR10" s="86"/>
      <c r="AS10" s="354"/>
      <c r="AT10" s="354"/>
      <c r="AU10" s="367"/>
      <c r="AV10" s="354"/>
      <c r="AW10" s="367"/>
      <c r="AX10" s="354"/>
      <c r="AY10" s="354"/>
      <c r="AZ10" s="354"/>
      <c r="BA10" s="354"/>
      <c r="BB10" s="365"/>
      <c r="BC10" s="995"/>
    </row>
    <row r="11" spans="5:58" ht="11.25" hidden="1" customHeight="1">
      <c r="E11" s="972"/>
      <c r="F11" s="972"/>
      <c r="G11" s="972"/>
      <c r="H11" s="972"/>
      <c r="I11" s="974"/>
      <c r="J11" s="974"/>
      <c r="K11" s="973"/>
      <c r="P11" s="833"/>
      <c r="Q11" s="833"/>
      <c r="R11" s="1031"/>
      <c r="S11" s="1029"/>
      <c r="T11" s="1049"/>
      <c r="U11" s="266"/>
      <c r="V11" s="354"/>
      <c r="W11" s="367"/>
      <c r="X11" s="354"/>
      <c r="Y11" s="367"/>
      <c r="Z11" s="354"/>
      <c r="AA11" s="354"/>
      <c r="AB11" s="354"/>
      <c r="AC11" s="354"/>
      <c r="AD11" s="921"/>
      <c r="AE11" s="1024"/>
      <c r="AF11" s="930"/>
      <c r="AG11" s="1047"/>
      <c r="AH11" s="845"/>
      <c r="AI11" s="369"/>
      <c r="AJ11" s="75"/>
      <c r="AK11" s="236" t="s">
        <v>647</v>
      </c>
      <c r="AL11" s="354"/>
      <c r="AM11" s="354"/>
      <c r="AN11" s="354"/>
      <c r="AO11" s="354"/>
      <c r="AP11" s="354"/>
      <c r="AQ11" s="354"/>
      <c r="AR11" s="354"/>
      <c r="AS11" s="354"/>
      <c r="AT11" s="354"/>
      <c r="AU11" s="367"/>
      <c r="AV11" s="354"/>
      <c r="AW11" s="367"/>
      <c r="AX11" s="354"/>
      <c r="AY11" s="354"/>
      <c r="AZ11" s="354"/>
      <c r="BA11" s="354"/>
      <c r="BB11" s="365"/>
      <c r="BC11" s="995"/>
    </row>
    <row r="12" spans="5:58" ht="11.25" hidden="1" customHeight="1">
      <c r="E12" s="972"/>
      <c r="F12" s="972"/>
      <c r="G12" s="972"/>
      <c r="H12" s="972"/>
      <c r="I12" s="974"/>
      <c r="J12" s="974"/>
      <c r="K12" s="973"/>
      <c r="P12" s="833"/>
      <c r="Q12" s="833"/>
      <c r="R12" s="1031"/>
      <c r="S12" s="1030"/>
      <c r="T12" s="1050"/>
      <c r="U12" s="266"/>
      <c r="V12" s="354"/>
      <c r="W12" s="355" t="str">
        <f>Z8&amp;"-"&amp;AB8</f>
        <v>-</v>
      </c>
      <c r="X12" s="354"/>
      <c r="Y12" s="355" t="str">
        <f>AB8&amp;"-"&amp;AD8</f>
        <v>-да</v>
      </c>
      <c r="Z12" s="354"/>
      <c r="AA12" s="354"/>
      <c r="AB12" s="354"/>
      <c r="AC12" s="354"/>
      <c r="AD12" s="871"/>
      <c r="AE12" s="371"/>
      <c r="AF12" s="372"/>
      <c r="AG12" s="86" t="s">
        <v>629</v>
      </c>
      <c r="AH12" s="354"/>
      <c r="AI12" s="354"/>
      <c r="AJ12" s="354"/>
      <c r="AK12" s="354"/>
      <c r="AL12" s="354"/>
      <c r="AM12" s="354"/>
      <c r="AN12" s="354"/>
      <c r="AO12" s="354"/>
      <c r="AP12" s="354"/>
      <c r="AQ12" s="354"/>
      <c r="AR12" s="354"/>
      <c r="AS12" s="354"/>
      <c r="AT12" s="354"/>
      <c r="AU12" s="355" t="str">
        <f>AX8&amp;"-"&amp;AZ8</f>
        <v>-</v>
      </c>
      <c r="AV12" s="354"/>
      <c r="AW12" s="355" t="str">
        <f>AZ8&amp;"-"&amp;BB8</f>
        <v>-</v>
      </c>
      <c r="AX12" s="354"/>
      <c r="AY12" s="354"/>
      <c r="AZ12" s="354"/>
      <c r="BA12" s="354"/>
      <c r="BB12" s="370" t="str">
        <f>BE8&amp;"-"&amp;BG8</f>
        <v>-</v>
      </c>
      <c r="BC12" s="995"/>
      <c r="BF12" s="63" t="str">
        <f t="shared" ref="BF12:BF18" si="1">IF(T12="","",T12)</f>
        <v/>
      </c>
    </row>
    <row r="13" spans="5:58" ht="11.25" hidden="1" customHeight="1">
      <c r="E13" s="972"/>
      <c r="F13" s="972"/>
      <c r="G13" s="972"/>
      <c r="H13" s="972"/>
      <c r="I13" s="974"/>
      <c r="J13" s="973"/>
      <c r="P13" s="833"/>
      <c r="Q13" s="833"/>
      <c r="R13" s="275"/>
      <c r="S13" s="286"/>
      <c r="T13" s="289" t="s">
        <v>592</v>
      </c>
      <c r="U13" s="93"/>
      <c r="V13" s="93"/>
      <c r="W13" s="93"/>
      <c r="X13" s="93"/>
      <c r="Y13" s="93"/>
      <c r="Z13" s="93"/>
      <c r="AA13" s="93"/>
      <c r="AB13" s="93"/>
      <c r="AC13" s="93"/>
      <c r="AD13" s="384"/>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288"/>
      <c r="BC13" s="996"/>
      <c r="BF13" s="63" t="str">
        <f t="shared" si="1"/>
        <v>Добавить строку</v>
      </c>
    </row>
    <row r="14" spans="5:58" ht="14.25" hidden="1" customHeight="1">
      <c r="E14" s="972"/>
      <c r="F14" s="972"/>
      <c r="G14" s="972"/>
      <c r="H14" s="972"/>
      <c r="I14" s="973"/>
      <c r="P14" s="833"/>
      <c r="R14" s="275"/>
      <c r="S14" s="330"/>
      <c r="T14" s="331"/>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3"/>
      <c r="BF14" s="63" t="str">
        <f t="shared" si="1"/>
        <v/>
      </c>
    </row>
    <row r="15" spans="5:58" ht="14.25" hidden="1" customHeight="1">
      <c r="E15" s="972"/>
      <c r="F15" s="972"/>
      <c r="G15" s="972"/>
      <c r="H15" s="971"/>
      <c r="R15" s="373"/>
      <c r="S15" s="330"/>
      <c r="T15" s="331"/>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3"/>
      <c r="BF15" s="63" t="str">
        <f t="shared" si="1"/>
        <v/>
      </c>
    </row>
    <row r="16" spans="5:58" ht="14.25" hidden="1" customHeight="1">
      <c r="E16" s="972"/>
      <c r="F16" s="972"/>
      <c r="G16" s="971"/>
      <c r="BF16" s="63" t="str">
        <f t="shared" si="1"/>
        <v/>
      </c>
    </row>
    <row r="17" spans="5:58" ht="14.25" hidden="1" customHeight="1">
      <c r="E17" s="972"/>
      <c r="F17" s="971"/>
      <c r="T17" s="297" t="s">
        <v>539</v>
      </c>
      <c r="BF17" s="63" t="str">
        <f t="shared" si="1"/>
        <v>Добавить централизованную систему для дифференциации</v>
      </c>
    </row>
    <row r="18" spans="5:58" ht="14.25" hidden="1" customHeight="1">
      <c r="E18" s="971"/>
      <c r="T18" s="297" t="s">
        <v>540</v>
      </c>
      <c r="BF18" s="63" t="str">
        <f t="shared" si="1"/>
        <v>Добавить территорию для дифференциации</v>
      </c>
    </row>
    <row r="19" spans="5:58" ht="14.25" hidden="1" customHeight="1"/>
    <row r="20" spans="5:58" ht="14.25" hidden="1" customHeight="1">
      <c r="AD20" s="374" t="s">
        <v>39</v>
      </c>
      <c r="AF20" s="374">
        <v>1</v>
      </c>
      <c r="AH20" s="374" t="s">
        <v>39</v>
      </c>
      <c r="AJ20" s="374">
        <v>1</v>
      </c>
      <c r="AL20" s="374" t="s">
        <v>39</v>
      </c>
      <c r="AN20" s="374">
        <v>1</v>
      </c>
      <c r="AP20" s="374" t="s">
        <v>39</v>
      </c>
      <c r="AR20" s="374">
        <v>1</v>
      </c>
      <c r="AT20" s="281"/>
      <c r="AU20" s="325"/>
      <c r="AV20" s="281"/>
      <c r="AW20" s="325"/>
      <c r="AX20" s="378"/>
      <c r="AY20" s="379" t="s">
        <v>46</v>
      </c>
      <c r="AZ20" s="378"/>
      <c r="BA20" s="379" t="s">
        <v>46</v>
      </c>
    </row>
    <row r="21" spans="5:58" ht="14.25" hidden="1" customHeight="1"/>
    <row r="22" spans="5:58" ht="14.25" hidden="1" customHeight="1">
      <c r="O22" s="300" t="s">
        <v>541</v>
      </c>
      <c r="Z22" s="323"/>
      <c r="AB22" s="323"/>
      <c r="AX22" s="323"/>
      <c r="AZ22" s="323"/>
    </row>
    <row r="23" spans="5:58" ht="14.25" hidden="1" customHeight="1"/>
    <row r="24" spans="5:58" ht="14.25" hidden="1" customHeight="1">
      <c r="O24" s="380" t="s">
        <v>542</v>
      </c>
      <c r="AA24" s="380" t="s">
        <v>544</v>
      </c>
      <c r="AC24" s="380" t="s">
        <v>545</v>
      </c>
      <c r="AD24" s="380" t="s">
        <v>593</v>
      </c>
      <c r="AH24" s="380" t="s">
        <v>593</v>
      </c>
      <c r="AK24" s="380" t="s">
        <v>630</v>
      </c>
      <c r="AL24" s="380" t="s">
        <v>593</v>
      </c>
      <c r="AP24" s="380" t="s">
        <v>593</v>
      </c>
      <c r="AY24" s="380" t="s">
        <v>544</v>
      </c>
      <c r="BA24" s="380" t="s">
        <v>545</v>
      </c>
    </row>
    <row r="25" spans="5:58" ht="14.25" hidden="1" customHeight="1"/>
    <row r="26" spans="5:58" ht="14.25" hidden="1" customHeight="1"/>
    <row r="27" spans="5:58" ht="14.25" customHeight="1">
      <c r="Q27" s="381"/>
      <c r="R27" s="301"/>
      <c r="S27" s="302"/>
      <c r="T27" s="22"/>
      <c r="U27" s="22"/>
    </row>
    <row r="28" spans="5:58" ht="14.25" customHeight="1">
      <c r="Q28" s="381"/>
      <c r="R28" s="301"/>
      <c r="S28" s="9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3"/>
      <c r="AY28" s="953"/>
      <c r="AZ28" s="953"/>
    </row>
    <row r="29" spans="5:58" ht="14.25" customHeight="1">
      <c r="Q29" s="381"/>
      <c r="R29" s="301"/>
      <c r="S29" s="927" t="str">
        <f>IF(org=0,"Не определено",org)</f>
        <v>ООО "Смоленскрегионтеплоэнерго"</v>
      </c>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7"/>
      <c r="AY29" s="927"/>
      <c r="AZ29" s="927"/>
    </row>
    <row r="30" spans="5:58" ht="14.25" hidden="1" customHeight="1">
      <c r="Q30" s="381"/>
      <c r="R30" s="301"/>
      <c r="S30" s="302"/>
      <c r="T30" s="22"/>
      <c r="U30" s="22"/>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row>
    <row r="31" spans="5:58" ht="25.5" hidden="1" customHeight="1">
      <c r="S31" s="963" t="s">
        <v>24</v>
      </c>
      <c r="T31" s="963"/>
      <c r="U31" s="305"/>
      <c r="V31" s="965" t="str">
        <f>IF(TITLE_NAME_OR_PR_CHANGE="",IF(TITLE_NAME_OR_PR="","",TITLE_NAME_OR_PR),TITLE_NAME_OR_PR_CHANGE)</f>
        <v/>
      </c>
      <c r="W31" s="965"/>
      <c r="X31" s="965"/>
      <c r="Y31" s="965"/>
      <c r="Z31" s="965"/>
      <c r="AA31" s="965"/>
      <c r="AB31" s="965"/>
      <c r="AD31" s="965" t="str">
        <f>IF(TITLE_NAME_OR_PR_CHANGE="",IF(TITLE_NAME_OR_PR="","",TITLE_NAME_OR_PR),TITLE_NAME_OR_PR_CHANGE)</f>
        <v/>
      </c>
      <c r="AE31" s="965"/>
      <c r="AF31" s="965"/>
      <c r="AG31" s="965"/>
      <c r="AH31" s="965"/>
      <c r="AI31" s="965"/>
      <c r="AJ31" s="965"/>
      <c r="AK31" s="965"/>
      <c r="AL31" s="965"/>
      <c r="AM31" s="965"/>
      <c r="AN31" s="965"/>
      <c r="AO31" s="965"/>
      <c r="AP31" s="965"/>
      <c r="AQ31" s="965"/>
      <c r="AR31" s="965"/>
      <c r="AS31" s="965"/>
      <c r="AT31" s="965"/>
      <c r="AU31" s="965"/>
      <c r="AV31" s="965"/>
      <c r="AW31" s="965"/>
      <c r="AX31" s="965"/>
      <c r="AY31" s="965"/>
      <c r="AZ31" s="965"/>
    </row>
    <row r="32" spans="5:58" ht="18.75" hidden="1" customHeight="1">
      <c r="S32" s="963" t="s">
        <v>547</v>
      </c>
      <c r="T32" s="963"/>
      <c r="U32" s="305"/>
      <c r="V32" s="964" t="str">
        <f>IF(TITLE_DATE_PR_CHANGE="",IF(TITLE_DATE_PR="","",TITLE_DATE_PR),TITLE_DATE_PR_CHANGE)</f>
        <v/>
      </c>
      <c r="W32" s="964"/>
      <c r="X32" s="964"/>
      <c r="Y32" s="964"/>
      <c r="Z32" s="964"/>
      <c r="AA32" s="964"/>
      <c r="AB32" s="964"/>
      <c r="AD32" s="964" t="str">
        <f>IF(TITLE_DATE_PR_CHANGE="",IF(TITLE_DATE_PR="","",TITLE_DATE_PR),TITLE_DATE_PR_CHANGE)</f>
        <v/>
      </c>
      <c r="AE32" s="964"/>
      <c r="AF32" s="964"/>
      <c r="AG32" s="964"/>
      <c r="AH32" s="964"/>
      <c r="AI32" s="964"/>
      <c r="AJ32" s="964"/>
      <c r="AK32" s="964"/>
      <c r="AL32" s="964"/>
      <c r="AM32" s="964"/>
      <c r="AN32" s="964"/>
      <c r="AO32" s="964"/>
      <c r="AP32" s="964"/>
      <c r="AQ32" s="964"/>
      <c r="AR32" s="964"/>
      <c r="AS32" s="964"/>
      <c r="AT32" s="964"/>
      <c r="AU32" s="964"/>
      <c r="AV32" s="964"/>
      <c r="AW32" s="964"/>
      <c r="AX32" s="964"/>
      <c r="AY32" s="964"/>
      <c r="AZ32" s="964"/>
    </row>
    <row r="33" spans="1:58" ht="18.75" hidden="1" customHeight="1">
      <c r="S33" s="963" t="s">
        <v>548</v>
      </c>
      <c r="T33" s="963"/>
      <c r="U33" s="305"/>
      <c r="V33" s="965" t="str">
        <f>IF(TITLE_NUMBER_PR_CHANGE="",IF(TITLE_NUMBER_PR="","",TITLE_NUMBER_PR),TITLE_NUMBER_PR_CHANGE)</f>
        <v/>
      </c>
      <c r="W33" s="965"/>
      <c r="X33" s="965"/>
      <c r="Y33" s="965"/>
      <c r="Z33" s="965"/>
      <c r="AA33" s="965"/>
      <c r="AB33" s="965"/>
      <c r="AD33" s="965" t="str">
        <f>IF(TITLE_NUMBER_PR_CHANGE="",IF(TITLE_NUMBER_PR="","",TITLE_NUMBER_PR),TITLE_NUMBER_PR_CHANGE)</f>
        <v/>
      </c>
      <c r="AE33" s="965"/>
      <c r="AF33" s="965"/>
      <c r="AG33" s="965"/>
      <c r="AH33" s="965"/>
      <c r="AI33" s="965"/>
      <c r="AJ33" s="965"/>
      <c r="AK33" s="965"/>
      <c r="AL33" s="965"/>
      <c r="AM33" s="965"/>
      <c r="AN33" s="965"/>
      <c r="AO33" s="965"/>
      <c r="AP33" s="965"/>
      <c r="AQ33" s="965"/>
      <c r="AR33" s="965"/>
      <c r="AS33" s="965"/>
      <c r="AT33" s="965"/>
      <c r="AU33" s="965"/>
      <c r="AV33" s="965"/>
      <c r="AW33" s="965"/>
      <c r="AX33" s="965"/>
      <c r="AY33" s="965"/>
      <c r="AZ33" s="965"/>
    </row>
    <row r="34" spans="1:58" ht="18.75" hidden="1" customHeight="1">
      <c r="S34" s="963" t="s">
        <v>25</v>
      </c>
      <c r="T34" s="963"/>
      <c r="U34" s="305"/>
      <c r="V34" s="965" t="str">
        <f>IF(TITLE_IST_PUB_CHANGE="",IF(TITLE_IST_PUB="","",TITLE_IST_PUB),TITLE_IST_PUB_CHANGE)</f>
        <v/>
      </c>
      <c r="W34" s="965"/>
      <c r="X34" s="965"/>
      <c r="Y34" s="965"/>
      <c r="Z34" s="965"/>
      <c r="AA34" s="965"/>
      <c r="AB34" s="965"/>
      <c r="AD34" s="965" t="str">
        <f>IF(TITLE_IST_PUB_CHANGE="",IF(TITLE_IST_PUB="","",TITLE_IST_PUB),TITLE_IST_PUB_CHANGE)</f>
        <v/>
      </c>
      <c r="AE34" s="965"/>
      <c r="AF34" s="965"/>
      <c r="AG34" s="965"/>
      <c r="AH34" s="965"/>
      <c r="AI34" s="965"/>
      <c r="AJ34" s="965"/>
      <c r="AK34" s="965"/>
      <c r="AL34" s="965"/>
      <c r="AM34" s="965"/>
      <c r="AN34" s="965"/>
      <c r="AO34" s="965"/>
      <c r="AP34" s="965"/>
      <c r="AQ34" s="965"/>
      <c r="AR34" s="965"/>
      <c r="AS34" s="965"/>
      <c r="AT34" s="965"/>
      <c r="AU34" s="965"/>
      <c r="AV34" s="965"/>
      <c r="AW34" s="965"/>
      <c r="AX34" s="965"/>
      <c r="AY34" s="965"/>
      <c r="AZ34" s="965"/>
    </row>
    <row r="35" spans="1:58" ht="14.25" hidden="1" customHeight="1">
      <c r="Q35" s="381"/>
      <c r="R35" s="301"/>
      <c r="S35" s="302"/>
      <c r="T35" s="22"/>
      <c r="U35" s="22"/>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row>
    <row r="36" spans="1:58" ht="18.75" hidden="1" customHeight="1">
      <c r="S36" s="963" t="s">
        <v>547</v>
      </c>
      <c r="T36" s="963"/>
      <c r="U36" s="305"/>
      <c r="V36" s="964" t="str">
        <f>IF(TITLE_DATE_PR_CHANGE="",IF(TITLE_DATE_PR="","",TITLE_DATE_PR),TITLE_DATE_PR_CHANGE)</f>
        <v/>
      </c>
      <c r="W36" s="964"/>
      <c r="X36" s="964"/>
      <c r="Y36" s="964"/>
      <c r="Z36" s="964"/>
      <c r="AA36" s="964"/>
      <c r="AB36" s="964"/>
      <c r="AD36" s="964" t="str">
        <f>IF(TITLE_DATE_PR_CHANGE="",IF(TITLE_DATE_PR="","",TITLE_DATE_PR),TITLE_DATE_PR_CHANGE)</f>
        <v/>
      </c>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row>
    <row r="37" spans="1:58" ht="18.75" hidden="1" customHeight="1">
      <c r="S37" s="963" t="s">
        <v>548</v>
      </c>
      <c r="T37" s="963"/>
      <c r="U37" s="305"/>
      <c r="V37" s="965" t="str">
        <f>IF(TITLE_NUMBER_PR_CHANGE="",IF(TITLE_NUMBER_PR="","",TITLE_NUMBER_PR),TITLE_NUMBER_PR_CHANGE)</f>
        <v/>
      </c>
      <c r="W37" s="965"/>
      <c r="X37" s="965"/>
      <c r="Y37" s="965"/>
      <c r="Z37" s="965"/>
      <c r="AA37" s="965"/>
      <c r="AB37" s="965"/>
      <c r="AD37" s="965" t="str">
        <f>IF(TITLE_NUMBER_PR_CHANGE="",IF(TITLE_NUMBER_PR="","",TITLE_NUMBER_PR),TITLE_NUMBER_PR_CHANGE)</f>
        <v/>
      </c>
      <c r="AE37" s="965"/>
      <c r="AF37" s="965"/>
      <c r="AG37" s="965"/>
      <c r="AH37" s="965"/>
      <c r="AI37" s="965"/>
      <c r="AJ37" s="965"/>
      <c r="AK37" s="965"/>
      <c r="AL37" s="965"/>
      <c r="AM37" s="965"/>
      <c r="AN37" s="965"/>
      <c r="AO37" s="965"/>
      <c r="AP37" s="965"/>
      <c r="AQ37" s="965"/>
      <c r="AR37" s="965"/>
      <c r="AS37" s="965"/>
      <c r="AT37" s="965"/>
      <c r="AU37" s="965"/>
      <c r="AV37" s="965"/>
      <c r="AW37" s="965"/>
      <c r="AX37" s="965"/>
      <c r="AY37" s="965"/>
      <c r="AZ37" s="965"/>
    </row>
    <row r="38" spans="1:58" ht="14.25" hidden="1" customHeight="1">
      <c r="AC38" s="242" t="s">
        <v>551</v>
      </c>
      <c r="BA38" s="242" t="s">
        <v>551</v>
      </c>
    </row>
    <row r="39" spans="1:58" ht="14.25" customHeight="1">
      <c r="Q39" s="381"/>
      <c r="R39" s="301"/>
      <c r="S39" s="302"/>
      <c r="T39" s="22"/>
      <c r="U39" s="307"/>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c r="AU39" s="983"/>
      <c r="AV39" s="983"/>
      <c r="AW39" s="983"/>
      <c r="AX39" s="983"/>
      <c r="AY39" s="983"/>
      <c r="AZ39" s="983"/>
      <c r="BA39" s="983"/>
    </row>
    <row r="40" spans="1:58" ht="14.25" customHeight="1">
      <c r="Q40" s="381"/>
      <c r="R40" s="301"/>
      <c r="S40" s="858" t="s">
        <v>424</v>
      </c>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t="s">
        <v>425</v>
      </c>
    </row>
    <row r="41" spans="1:58" ht="14.25" customHeight="1">
      <c r="Q41" s="381"/>
      <c r="R41" s="301"/>
      <c r="S41" s="984" t="s">
        <v>71</v>
      </c>
      <c r="T41" s="934" t="s">
        <v>631</v>
      </c>
      <c r="U41" s="309"/>
      <c r="V41" s="985" t="s">
        <v>553</v>
      </c>
      <c r="W41" s="986"/>
      <c r="X41" s="986"/>
      <c r="Y41" s="986"/>
      <c r="Z41" s="986"/>
      <c r="AA41" s="986"/>
      <c r="AB41" s="987"/>
      <c r="AC41" s="988" t="s">
        <v>554</v>
      </c>
      <c r="AD41" s="1017" t="s">
        <v>648</v>
      </c>
      <c r="AE41" s="1001"/>
      <c r="AF41" s="1001"/>
      <c r="AG41" s="1018"/>
      <c r="AH41" s="1017" t="s">
        <v>649</v>
      </c>
      <c r="AI41" s="1001"/>
      <c r="AJ41" s="1001"/>
      <c r="AK41" s="1018"/>
      <c r="AL41" s="1017" t="s">
        <v>650</v>
      </c>
      <c r="AM41" s="1001"/>
      <c r="AN41" s="1001"/>
      <c r="AO41" s="1018"/>
      <c r="AP41" s="1017" t="s">
        <v>635</v>
      </c>
      <c r="AQ41" s="1001"/>
      <c r="AR41" s="1001"/>
      <c r="AS41" s="1018"/>
      <c r="AT41" s="985" t="s">
        <v>553</v>
      </c>
      <c r="AU41" s="986"/>
      <c r="AV41" s="986"/>
      <c r="AW41" s="986"/>
      <c r="AX41" s="986"/>
      <c r="AY41" s="986"/>
      <c r="AZ41" s="987"/>
      <c r="BA41" s="988" t="s">
        <v>554</v>
      </c>
      <c r="BB41" s="991" t="s">
        <v>556</v>
      </c>
      <c r="BC41" s="858"/>
    </row>
    <row r="42" spans="1:58" ht="33.75" customHeight="1">
      <c r="Q42" s="381"/>
      <c r="R42" s="301"/>
      <c r="S42" s="984"/>
      <c r="T42" s="934"/>
      <c r="U42" s="310"/>
      <c r="V42" s="908" t="s">
        <v>636</v>
      </c>
      <c r="W42" s="909"/>
      <c r="X42" s="908" t="s">
        <v>637</v>
      </c>
      <c r="Y42" s="909"/>
      <c r="Z42" s="908" t="s">
        <v>638</v>
      </c>
      <c r="AA42" s="1013"/>
      <c r="AB42" s="909"/>
      <c r="AC42" s="989"/>
      <c r="AD42" s="1019"/>
      <c r="AE42" s="1020"/>
      <c r="AF42" s="1020"/>
      <c r="AG42" s="1032"/>
      <c r="AH42" s="1019"/>
      <c r="AI42" s="1020"/>
      <c r="AJ42" s="1020"/>
      <c r="AK42" s="1032"/>
      <c r="AL42" s="1019"/>
      <c r="AM42" s="1020"/>
      <c r="AN42" s="1020"/>
      <c r="AO42" s="1032"/>
      <c r="AP42" s="1019"/>
      <c r="AQ42" s="1020"/>
      <c r="AR42" s="1020"/>
      <c r="AS42" s="1032"/>
      <c r="AT42" s="908" t="s">
        <v>651</v>
      </c>
      <c r="AU42" s="909"/>
      <c r="AV42" s="908" t="s">
        <v>652</v>
      </c>
      <c r="AW42" s="909"/>
      <c r="AX42" s="908" t="s">
        <v>638</v>
      </c>
      <c r="AY42" s="1013"/>
      <c r="AZ42" s="909"/>
      <c r="BA42" s="989"/>
      <c r="BB42" s="992"/>
      <c r="BC42" s="858"/>
    </row>
    <row r="43" spans="1:58" ht="14.25" customHeight="1">
      <c r="Q43" s="381"/>
      <c r="R43" s="301"/>
      <c r="S43" s="984"/>
      <c r="T43" s="934"/>
      <c r="U43" s="310"/>
      <c r="V43" s="913"/>
      <c r="W43" s="914"/>
      <c r="X43" s="913"/>
      <c r="Y43" s="914"/>
      <c r="Z43" s="913"/>
      <c r="AA43" s="1014"/>
      <c r="AB43" s="914"/>
      <c r="AC43" s="989"/>
      <c r="AD43" s="1019"/>
      <c r="AE43" s="1020"/>
      <c r="AF43" s="1020"/>
      <c r="AG43" s="1032"/>
      <c r="AH43" s="1019"/>
      <c r="AI43" s="1020"/>
      <c r="AJ43" s="1020"/>
      <c r="AK43" s="1032"/>
      <c r="AL43" s="1019"/>
      <c r="AM43" s="1020"/>
      <c r="AN43" s="1020"/>
      <c r="AO43" s="1032"/>
      <c r="AP43" s="1019"/>
      <c r="AQ43" s="1020"/>
      <c r="AR43" s="1020"/>
      <c r="AS43" s="1032"/>
      <c r="AT43" s="913"/>
      <c r="AU43" s="914"/>
      <c r="AV43" s="913"/>
      <c r="AW43" s="914"/>
      <c r="AX43" s="913"/>
      <c r="AY43" s="1014"/>
      <c r="AZ43" s="914"/>
      <c r="BA43" s="989"/>
      <c r="BB43" s="992"/>
      <c r="BC43" s="858"/>
    </row>
    <row r="44" spans="1:58" ht="14.25" customHeight="1">
      <c r="B44" s="102" t="s">
        <v>267</v>
      </c>
      <c r="C44" s="102" t="s">
        <v>268</v>
      </c>
      <c r="D44" s="102" t="s">
        <v>269</v>
      </c>
      <c r="E44" s="274" t="s">
        <v>561</v>
      </c>
      <c r="F44" s="274" t="s">
        <v>562</v>
      </c>
      <c r="G44" s="274" t="s">
        <v>563</v>
      </c>
      <c r="H44" s="274" t="s">
        <v>564</v>
      </c>
      <c r="I44" s="274" t="s">
        <v>565</v>
      </c>
      <c r="J44" s="274" t="s">
        <v>566</v>
      </c>
      <c r="K44" s="274" t="s">
        <v>567</v>
      </c>
      <c r="L44" s="274" t="s">
        <v>542</v>
      </c>
      <c r="Q44" s="381"/>
      <c r="R44" s="301"/>
      <c r="S44" s="984"/>
      <c r="T44" s="934"/>
      <c r="U44" s="311"/>
      <c r="V44" s="161" t="s">
        <v>602</v>
      </c>
      <c r="W44" s="161" t="s">
        <v>603</v>
      </c>
      <c r="X44" s="161" t="s">
        <v>602</v>
      </c>
      <c r="Y44" s="161" t="s">
        <v>603</v>
      </c>
      <c r="Z44" s="114" t="s">
        <v>570</v>
      </c>
      <c r="AA44" s="939" t="s">
        <v>571</v>
      </c>
      <c r="AB44" s="952"/>
      <c r="AC44" s="990"/>
      <c r="AD44" s="1021"/>
      <c r="AE44" s="1022"/>
      <c r="AF44" s="1022"/>
      <c r="AG44" s="1023"/>
      <c r="AH44" s="1021"/>
      <c r="AI44" s="1022"/>
      <c r="AJ44" s="1022"/>
      <c r="AK44" s="1023"/>
      <c r="AL44" s="1021"/>
      <c r="AM44" s="1022"/>
      <c r="AN44" s="1022"/>
      <c r="AO44" s="1023"/>
      <c r="AP44" s="1021"/>
      <c r="AQ44" s="1022"/>
      <c r="AR44" s="1022"/>
      <c r="AS44" s="1023"/>
      <c r="AT44" s="161" t="s">
        <v>602</v>
      </c>
      <c r="AU44" s="161" t="s">
        <v>603</v>
      </c>
      <c r="AV44" s="161" t="s">
        <v>602</v>
      </c>
      <c r="AW44" s="161" t="s">
        <v>603</v>
      </c>
      <c r="AX44" s="114" t="s">
        <v>570</v>
      </c>
      <c r="AY44" s="939" t="s">
        <v>571</v>
      </c>
      <c r="AZ44" s="952"/>
      <c r="BA44" s="990"/>
      <c r="BB44" s="993"/>
      <c r="BC44" s="858"/>
    </row>
    <row r="45" spans="1:58" ht="11.25" hidden="1" customHeight="1">
      <c r="Q45" s="314"/>
      <c r="R45" s="314">
        <v>1</v>
      </c>
      <c r="S45" s="315" t="s">
        <v>204</v>
      </c>
      <c r="T45" s="316" t="s">
        <v>87</v>
      </c>
      <c r="U45" s="317" t="str">
        <f ca="1">OFFSET(U45,0,-1)</f>
        <v>2</v>
      </c>
      <c r="V45" s="318">
        <f t="shared" ref="V45:AA45" ca="1" si="2">OFFSET(V45,0,-1)+1</f>
        <v>3</v>
      </c>
      <c r="W45" s="318">
        <f t="shared" ca="1" si="2"/>
        <v>4</v>
      </c>
      <c r="X45" s="318">
        <f t="shared" ca="1" si="2"/>
        <v>5</v>
      </c>
      <c r="Y45" s="318">
        <f t="shared" ca="1" si="2"/>
        <v>6</v>
      </c>
      <c r="Z45" s="318">
        <f t="shared" ca="1" si="2"/>
        <v>7</v>
      </c>
      <c r="AA45" s="982">
        <f t="shared" ca="1" si="2"/>
        <v>8</v>
      </c>
      <c r="AB45" s="982"/>
      <c r="AC45" s="318">
        <f ca="1">OFFSET(AC45,0,-2)+1</f>
        <v>9</v>
      </c>
      <c r="AD45" s="318">
        <f ca="1">OFFSET(AD45,0,-1)+1</f>
        <v>10</v>
      </c>
      <c r="AE45" s="318"/>
      <c r="AF45" s="318"/>
      <c r="AG45" s="318"/>
      <c r="AH45" s="318"/>
      <c r="AI45" s="318"/>
      <c r="AJ45" s="318"/>
      <c r="AK45" s="318"/>
      <c r="AL45" s="318"/>
      <c r="AM45" s="318"/>
      <c r="AN45" s="318"/>
      <c r="AO45" s="318"/>
      <c r="AP45" s="318"/>
      <c r="AQ45" s="318"/>
      <c r="AR45" s="318"/>
      <c r="AS45" s="318"/>
      <c r="AT45" s="318"/>
      <c r="AU45" s="318"/>
      <c r="AV45" s="318"/>
      <c r="AW45" s="318">
        <f ca="1">OFFSET(AW45,0,-1)+1</f>
        <v>1</v>
      </c>
      <c r="AX45" s="318">
        <f ca="1">OFFSET(AX45,0,-1)+1</f>
        <v>2</v>
      </c>
      <c r="AY45" s="982">
        <f ca="1">OFFSET(AY45,0,-1)+1</f>
        <v>3</v>
      </c>
      <c r="AZ45" s="982"/>
      <c r="BA45" s="318">
        <f ca="1">OFFSET(BA45,0,-2)+1</f>
        <v>4</v>
      </c>
      <c r="BB45" s="317">
        <f ca="1">OFFSET(BB45,0,-1)</f>
        <v>4</v>
      </c>
      <c r="BC45" s="318">
        <f ca="1">OFFSET(BC45,0,-1)+1</f>
        <v>5</v>
      </c>
    </row>
    <row r="46" spans="1:58" ht="21" customHeight="1">
      <c r="A46" s="319" t="s">
        <v>400</v>
      </c>
      <c r="E46" s="971">
        <v>1</v>
      </c>
      <c r="R46" s="263"/>
      <c r="S46" s="264">
        <f>INDEX(PT_DIFFERENTIATION_NUM_NTAR,MATCH(A46,PT_DIFFERENTIATION_NTAR_ID,0))</f>
        <v>0</v>
      </c>
      <c r="T46" s="265" t="s">
        <v>255</v>
      </c>
      <c r="U46" s="266"/>
      <c r="V46" s="967"/>
      <c r="W46" s="967"/>
      <c r="X46" s="967"/>
      <c r="Y46" s="967"/>
      <c r="Z46" s="967"/>
      <c r="AA46" s="967"/>
      <c r="AB46" s="967"/>
      <c r="AC46" s="968"/>
      <c r="AD46" s="966" t="str">
        <f>INDEX(PT_DIFFERENTIATION_NTAR,MATCH(A46,PT_DIFFERENTIATION_NTAR_ID,0))</f>
        <v/>
      </c>
      <c r="AE46" s="967"/>
      <c r="AF46" s="967"/>
      <c r="AG46" s="967"/>
      <c r="AH46" s="967"/>
      <c r="AI46" s="967"/>
      <c r="AJ46" s="967"/>
      <c r="AK46" s="967"/>
      <c r="AL46" s="967"/>
      <c r="AM46" s="967"/>
      <c r="AN46" s="967"/>
      <c r="AO46" s="967"/>
      <c r="AP46" s="967"/>
      <c r="AQ46" s="967"/>
      <c r="AR46" s="967"/>
      <c r="AS46" s="967"/>
      <c r="AT46" s="967"/>
      <c r="AU46" s="967"/>
      <c r="AV46" s="967"/>
      <c r="AW46" s="967"/>
      <c r="AX46" s="967"/>
      <c r="AY46" s="967"/>
      <c r="AZ46" s="967"/>
      <c r="BA46" s="967"/>
      <c r="BB46" s="968"/>
      <c r="BC46"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63" t="str">
        <f t="shared" ref="BF46:BF52" si="3">IF(T46="","",T46)</f>
        <v>Наименование тарифа</v>
      </c>
    </row>
    <row r="47" spans="1:58" ht="21" customHeight="1">
      <c r="A47" s="319" t="s">
        <v>400</v>
      </c>
      <c r="B47" s="319" t="s">
        <v>401</v>
      </c>
      <c r="E47" s="972"/>
      <c r="F47" s="971">
        <v>1</v>
      </c>
      <c r="Q47" s="360"/>
      <c r="R47" s="270"/>
      <c r="S47" s="264" t="str">
        <f>INDEX(PT_DIFFERENTIATION_NUM_TER,MATCH(B47,PT_DIFFERENTIATION_TER_ID,0))</f>
        <v>.</v>
      </c>
      <c r="T47" s="271" t="s">
        <v>521</v>
      </c>
      <c r="U47" s="266"/>
      <c r="V47" s="967"/>
      <c r="W47" s="967"/>
      <c r="X47" s="967"/>
      <c r="Y47" s="967"/>
      <c r="Z47" s="967"/>
      <c r="AA47" s="967"/>
      <c r="AB47" s="967"/>
      <c r="AC47" s="968"/>
      <c r="AD47" s="966" t="str">
        <f>INDEX(PT_DIFFERENTIATION_TER,MATCH(B47,PT_DIFFERENTIATION_TER_ID,0))</f>
        <v/>
      </c>
      <c r="AE47" s="967"/>
      <c r="AF47" s="967"/>
      <c r="AG47" s="967"/>
      <c r="AH47" s="967"/>
      <c r="AI47" s="967"/>
      <c r="AJ47" s="967"/>
      <c r="AK47" s="967"/>
      <c r="AL47" s="967"/>
      <c r="AM47" s="967"/>
      <c r="AN47" s="967"/>
      <c r="AO47" s="967"/>
      <c r="AP47" s="967"/>
      <c r="AQ47" s="967"/>
      <c r="AR47" s="967"/>
      <c r="AS47" s="967"/>
      <c r="AT47" s="967"/>
      <c r="AU47" s="967"/>
      <c r="AV47" s="967"/>
      <c r="AW47" s="967"/>
      <c r="AX47" s="967"/>
      <c r="AY47" s="967"/>
      <c r="AZ47" s="967"/>
      <c r="BA47" s="967"/>
      <c r="BB47" s="968"/>
      <c r="BC47" s="268" t="s">
        <v>522</v>
      </c>
      <c r="BF47" s="63" t="str">
        <f t="shared" si="3"/>
        <v>Территория действия тарифа</v>
      </c>
    </row>
    <row r="48" spans="1:58" ht="33.75" customHeight="1">
      <c r="A48" s="319" t="s">
        <v>400</v>
      </c>
      <c r="B48" s="319" t="s">
        <v>401</v>
      </c>
      <c r="C48" s="319" t="s">
        <v>402</v>
      </c>
      <c r="E48" s="972"/>
      <c r="F48" s="972"/>
      <c r="G48" s="971">
        <v>1</v>
      </c>
      <c r="Q48" s="360"/>
      <c r="R48" s="270"/>
      <c r="S48" s="264" t="str">
        <f>INDEX(PT_DIFFERENTIATION_NUM_CS,MATCH(C48,PT_DIFFERENTIATION_CS_ID,0))</f>
        <v>..</v>
      </c>
      <c r="T48" s="272" t="s">
        <v>640</v>
      </c>
      <c r="U48" s="266"/>
      <c r="V48" s="967"/>
      <c r="W48" s="967"/>
      <c r="X48" s="967"/>
      <c r="Y48" s="967"/>
      <c r="Z48" s="967"/>
      <c r="AA48" s="967"/>
      <c r="AB48" s="967"/>
      <c r="AC48" s="968"/>
      <c r="AD48" s="966" t="str">
        <f>INDEX(PT_DIFFERENTIATION_CS,MATCH(C48,PT_DIFFERENTIATION_CS_ID,0))</f>
        <v/>
      </c>
      <c r="AE48" s="967"/>
      <c r="AF48" s="967"/>
      <c r="AG48" s="967"/>
      <c r="AH48" s="967"/>
      <c r="AI48" s="967"/>
      <c r="AJ48" s="967"/>
      <c r="AK48" s="967"/>
      <c r="AL48" s="967"/>
      <c r="AM48" s="967"/>
      <c r="AN48" s="967"/>
      <c r="AO48" s="967"/>
      <c r="AP48" s="967"/>
      <c r="AQ48" s="967"/>
      <c r="AR48" s="967"/>
      <c r="AS48" s="967"/>
      <c r="AT48" s="967"/>
      <c r="AU48" s="967"/>
      <c r="AV48" s="967"/>
      <c r="AW48" s="967"/>
      <c r="AX48" s="967"/>
      <c r="AY48" s="967"/>
      <c r="AZ48" s="967"/>
      <c r="BA48" s="967"/>
      <c r="BB48" s="968"/>
      <c r="BC48" s="268" t="s">
        <v>641</v>
      </c>
      <c r="BF48" s="63" t="str">
        <f t="shared" si="3"/>
        <v>Наименование централизованной системы водоотведения</v>
      </c>
    </row>
    <row r="49" spans="1:58" ht="14.25" hidden="1" customHeight="1">
      <c r="A49" s="51" t="s">
        <v>400</v>
      </c>
      <c r="B49" s="51" t="s">
        <v>401</v>
      </c>
      <c r="C49" s="51" t="s">
        <v>402</v>
      </c>
      <c r="D49" s="51" t="s">
        <v>653</v>
      </c>
      <c r="E49" s="972"/>
      <c r="F49" s="972"/>
      <c r="G49" s="972"/>
      <c r="H49" s="971">
        <v>1</v>
      </c>
      <c r="Q49" s="396"/>
      <c r="R49" s="277"/>
      <c r="S49" s="165"/>
      <c r="T49" s="397"/>
      <c r="U49" s="327"/>
      <c r="V49" s="1003"/>
      <c r="W49" s="1003"/>
      <c r="X49" s="1003"/>
      <c r="Y49" s="1003"/>
      <c r="Z49" s="1003"/>
      <c r="AA49" s="1003"/>
      <c r="AB49" s="1003"/>
      <c r="AC49" s="1004"/>
      <c r="AD49" s="1002"/>
      <c r="AE49" s="1003"/>
      <c r="AF49" s="1003"/>
      <c r="AG49" s="1003"/>
      <c r="AH49" s="1003"/>
      <c r="AI49" s="1003"/>
      <c r="AJ49" s="1003"/>
      <c r="AK49" s="1003"/>
      <c r="AL49" s="1003"/>
      <c r="AM49" s="1003"/>
      <c r="AN49" s="1003"/>
      <c r="AO49" s="1003"/>
      <c r="AP49" s="1003"/>
      <c r="AQ49" s="1003"/>
      <c r="AR49" s="1003"/>
      <c r="AS49" s="1003"/>
      <c r="AT49" s="1003"/>
      <c r="AU49" s="1003"/>
      <c r="AV49" s="1003"/>
      <c r="AW49" s="1003"/>
      <c r="AX49" s="1003"/>
      <c r="AY49" s="1003"/>
      <c r="AZ49" s="1003"/>
      <c r="BA49" s="1003"/>
      <c r="BB49" s="1004"/>
      <c r="BC49" s="329" t="s">
        <v>526</v>
      </c>
      <c r="BF49" s="63" t="str">
        <f t="shared" si="3"/>
        <v/>
      </c>
    </row>
    <row r="50" spans="1:58" ht="14.25" hidden="1" customHeight="1">
      <c r="A50" s="51" t="s">
        <v>400</v>
      </c>
      <c r="B50" s="51" t="s">
        <v>401</v>
      </c>
      <c r="C50" s="51" t="s">
        <v>402</v>
      </c>
      <c r="D50" s="51" t="s">
        <v>653</v>
      </c>
      <c r="E50" s="972"/>
      <c r="F50" s="972"/>
      <c r="G50" s="972"/>
      <c r="H50" s="972"/>
      <c r="I50" s="973" t="str">
        <f>S49&amp;".1"</f>
        <v>.1</v>
      </c>
      <c r="L50" s="334" t="s">
        <v>527</v>
      </c>
      <c r="P50" s="975">
        <v>1</v>
      </c>
      <c r="R50" s="275"/>
      <c r="S50" s="165"/>
      <c r="T50" s="326"/>
      <c r="U50" s="327"/>
      <c r="V50" s="1003"/>
      <c r="W50" s="1003"/>
      <c r="X50" s="1003"/>
      <c r="Y50" s="1003"/>
      <c r="Z50" s="1003"/>
      <c r="AA50" s="1003"/>
      <c r="AB50" s="1003"/>
      <c r="AC50" s="1004"/>
      <c r="AD50" s="1002"/>
      <c r="AE50" s="1003"/>
      <c r="AF50" s="1003"/>
      <c r="AG50" s="1003"/>
      <c r="AH50" s="1003"/>
      <c r="AI50" s="1003"/>
      <c r="AJ50" s="1003"/>
      <c r="AK50" s="1003"/>
      <c r="AL50" s="1003"/>
      <c r="AM50" s="1003"/>
      <c r="AN50" s="1003"/>
      <c r="AO50" s="1003"/>
      <c r="AP50" s="1003"/>
      <c r="AQ50" s="1003"/>
      <c r="AR50" s="1003"/>
      <c r="AS50" s="1003"/>
      <c r="AT50" s="1003"/>
      <c r="AU50" s="1003"/>
      <c r="AV50" s="1003"/>
      <c r="AW50" s="1003"/>
      <c r="AX50" s="1003"/>
      <c r="AY50" s="1003"/>
      <c r="AZ50" s="1003"/>
      <c r="BA50" s="1003"/>
      <c r="BB50" s="1004"/>
      <c r="BC50" s="329"/>
      <c r="BF50" s="63" t="str">
        <f t="shared" si="3"/>
        <v/>
      </c>
    </row>
    <row r="51" spans="1:58" ht="14.25" hidden="1" customHeight="1">
      <c r="A51" s="51" t="s">
        <v>400</v>
      </c>
      <c r="B51" s="51" t="s">
        <v>401</v>
      </c>
      <c r="C51" s="51" t="s">
        <v>402</v>
      </c>
      <c r="D51" s="51" t="s">
        <v>653</v>
      </c>
      <c r="E51" s="972"/>
      <c r="F51" s="972"/>
      <c r="G51" s="972"/>
      <c r="H51" s="972"/>
      <c r="I51" s="974"/>
      <c r="J51" s="973" t="str">
        <f>S49&amp;".1"</f>
        <v>.1</v>
      </c>
      <c r="P51" s="833"/>
      <c r="Q51" s="975">
        <v>1</v>
      </c>
      <c r="R51" s="277"/>
      <c r="S51" s="165"/>
      <c r="T51" s="361"/>
      <c r="U51" s="327"/>
      <c r="V51" s="1003"/>
      <c r="W51" s="1003"/>
      <c r="X51" s="1003"/>
      <c r="Y51" s="1003"/>
      <c r="Z51" s="1003"/>
      <c r="AA51" s="1003"/>
      <c r="AB51" s="1003"/>
      <c r="AC51" s="1004"/>
      <c r="AD51" s="1002"/>
      <c r="AE51" s="1003"/>
      <c r="AF51" s="1003"/>
      <c r="AG51" s="1003"/>
      <c r="AH51" s="1003"/>
      <c r="AI51" s="1003"/>
      <c r="AJ51" s="1003"/>
      <c r="AK51" s="1003"/>
      <c r="AL51" s="1003"/>
      <c r="AM51" s="1003"/>
      <c r="AN51" s="1054"/>
      <c r="AO51" s="1054"/>
      <c r="AP51" s="1003"/>
      <c r="AQ51" s="1003"/>
      <c r="AR51" s="1003"/>
      <c r="AS51" s="1003"/>
      <c r="AT51" s="1003"/>
      <c r="AU51" s="1003"/>
      <c r="AV51" s="1003"/>
      <c r="AW51" s="1003"/>
      <c r="AX51" s="1003"/>
      <c r="AY51" s="1003"/>
      <c r="AZ51" s="1003"/>
      <c r="BA51" s="1003"/>
      <c r="BB51" s="1004"/>
      <c r="BC51" s="329"/>
      <c r="BF51" s="63" t="str">
        <f t="shared" si="3"/>
        <v/>
      </c>
    </row>
    <row r="52" spans="1:58" ht="11.25" customHeight="1">
      <c r="A52" s="319" t="s">
        <v>400</v>
      </c>
      <c r="B52" s="319" t="s">
        <v>401</v>
      </c>
      <c r="C52" s="319" t="s">
        <v>402</v>
      </c>
      <c r="D52" s="319" t="s">
        <v>653</v>
      </c>
      <c r="E52" s="972"/>
      <c r="F52" s="972"/>
      <c r="G52" s="972"/>
      <c r="H52" s="972"/>
      <c r="I52" s="974"/>
      <c r="J52" s="974"/>
      <c r="K52" s="973" t="str">
        <f>S48&amp;".1"</f>
        <v>...1</v>
      </c>
      <c r="P52" s="833"/>
      <c r="Q52" s="833"/>
      <c r="R52" s="277">
        <v>1</v>
      </c>
      <c r="S52" s="1028" t="str">
        <f>$K52</f>
        <v>...1</v>
      </c>
      <c r="T52" s="1048"/>
      <c r="U52" s="266"/>
      <c r="V52" s="280"/>
      <c r="W52" s="282"/>
      <c r="X52" s="280"/>
      <c r="Y52" s="282"/>
      <c r="Z52" s="283"/>
      <c r="AA52" s="98" t="s">
        <v>46</v>
      </c>
      <c r="AB52" s="283"/>
      <c r="AC52" s="98" t="s">
        <v>46</v>
      </c>
      <c r="AD52" s="920" t="s">
        <v>46</v>
      </c>
      <c r="AE52" s="1024"/>
      <c r="AF52" s="930">
        <v>1</v>
      </c>
      <c r="AG52" s="1047"/>
      <c r="AH52" s="845" t="s">
        <v>46</v>
      </c>
      <c r="AI52" s="1024"/>
      <c r="AJ52" s="930">
        <v>1</v>
      </c>
      <c r="AK52" s="1046" t="s">
        <v>5</v>
      </c>
      <c r="AL52" s="845" t="s">
        <v>46</v>
      </c>
      <c r="AM52" s="908"/>
      <c r="AN52" s="930">
        <v>1</v>
      </c>
      <c r="AO52" s="1051"/>
      <c r="AP52" s="1052" t="s">
        <v>46</v>
      </c>
      <c r="AQ52" s="364"/>
      <c r="AR52" s="159">
        <v>1</v>
      </c>
      <c r="AS52" s="27" t="s">
        <v>5</v>
      </c>
      <c r="AT52" s="280"/>
      <c r="AU52" s="282"/>
      <c r="AV52" s="280"/>
      <c r="AW52" s="282"/>
      <c r="AX52" s="283"/>
      <c r="AY52" s="98" t="s">
        <v>46</v>
      </c>
      <c r="AZ52" s="283"/>
      <c r="BA52" s="98" t="s">
        <v>46</v>
      </c>
      <c r="BB52" s="320"/>
      <c r="BC52" s="994" t="s">
        <v>625</v>
      </c>
      <c r="BF52" s="63" t="str">
        <f t="shared" si="3"/>
        <v/>
      </c>
    </row>
    <row r="53" spans="1:58" ht="11.25" customHeight="1">
      <c r="E53" s="972"/>
      <c r="F53" s="972"/>
      <c r="G53" s="972"/>
      <c r="H53" s="972"/>
      <c r="I53" s="974"/>
      <c r="J53" s="974"/>
      <c r="K53" s="973"/>
      <c r="P53" s="833"/>
      <c r="Q53" s="833"/>
      <c r="R53" s="277"/>
      <c r="S53" s="1029"/>
      <c r="T53" s="1049"/>
      <c r="U53" s="266"/>
      <c r="V53" s="354"/>
      <c r="W53" s="367"/>
      <c r="X53" s="354"/>
      <c r="Y53" s="367"/>
      <c r="Z53" s="354"/>
      <c r="AA53" s="354"/>
      <c r="AB53" s="354"/>
      <c r="AC53" s="354"/>
      <c r="AD53" s="921"/>
      <c r="AE53" s="1024"/>
      <c r="AF53" s="930"/>
      <c r="AG53" s="1047"/>
      <c r="AH53" s="845"/>
      <c r="AI53" s="1024"/>
      <c r="AJ53" s="930"/>
      <c r="AK53" s="1046"/>
      <c r="AL53" s="845"/>
      <c r="AM53" s="913"/>
      <c r="AN53" s="930"/>
      <c r="AO53" s="1051"/>
      <c r="AP53" s="1053"/>
      <c r="AQ53" s="366"/>
      <c r="AR53" s="86"/>
      <c r="AS53" s="86" t="s">
        <v>626</v>
      </c>
      <c r="AT53" s="354"/>
      <c r="AU53" s="367"/>
      <c r="AV53" s="354"/>
      <c r="AW53" s="367"/>
      <c r="AX53" s="354"/>
      <c r="AY53" s="354"/>
      <c r="AZ53" s="354"/>
      <c r="BA53" s="354"/>
      <c r="BB53" s="365"/>
      <c r="BC53" s="995"/>
    </row>
    <row r="54" spans="1:58" ht="11.25" customHeight="1">
      <c r="A54" s="319" t="s">
        <v>400</v>
      </c>
      <c r="E54" s="972"/>
      <c r="F54" s="972"/>
      <c r="G54" s="972"/>
      <c r="H54" s="972"/>
      <c r="I54" s="974"/>
      <c r="J54" s="974"/>
      <c r="K54" s="973"/>
      <c r="P54" s="833"/>
      <c r="Q54" s="833"/>
      <c r="R54" s="277"/>
      <c r="S54" s="1029"/>
      <c r="T54" s="1049"/>
      <c r="U54" s="266"/>
      <c r="V54" s="354"/>
      <c r="W54" s="367"/>
      <c r="X54" s="354"/>
      <c r="Y54" s="367"/>
      <c r="Z54" s="354"/>
      <c r="AA54" s="354"/>
      <c r="AB54" s="354"/>
      <c r="AC54" s="354"/>
      <c r="AD54" s="921"/>
      <c r="AE54" s="1024"/>
      <c r="AF54" s="930"/>
      <c r="AG54" s="1047"/>
      <c r="AH54" s="845"/>
      <c r="AI54" s="1024"/>
      <c r="AJ54" s="930"/>
      <c r="AK54" s="1046"/>
      <c r="AL54" s="845"/>
      <c r="AM54" s="366"/>
      <c r="AN54" s="398"/>
      <c r="AO54" s="398" t="s">
        <v>646</v>
      </c>
      <c r="AP54" s="86"/>
      <c r="AQ54" s="86"/>
      <c r="AR54" s="86"/>
      <c r="AS54" s="354"/>
      <c r="AT54" s="354"/>
      <c r="AU54" s="367"/>
      <c r="AV54" s="354"/>
      <c r="AW54" s="367"/>
      <c r="AX54" s="354"/>
      <c r="AY54" s="354"/>
      <c r="AZ54" s="354"/>
      <c r="BA54" s="354"/>
      <c r="BB54" s="365"/>
      <c r="BC54" s="995"/>
    </row>
    <row r="55" spans="1:58" ht="11.25" customHeight="1">
      <c r="A55" s="319" t="s">
        <v>400</v>
      </c>
      <c r="E55" s="972"/>
      <c r="F55" s="972"/>
      <c r="G55" s="972"/>
      <c r="H55" s="972"/>
      <c r="I55" s="974"/>
      <c r="J55" s="974"/>
      <c r="K55" s="973"/>
      <c r="P55" s="833"/>
      <c r="Q55" s="833"/>
      <c r="R55" s="277"/>
      <c r="S55" s="1029"/>
      <c r="T55" s="1049"/>
      <c r="U55" s="266"/>
      <c r="V55" s="354"/>
      <c r="W55" s="367"/>
      <c r="X55" s="354"/>
      <c r="Y55" s="367"/>
      <c r="Z55" s="354"/>
      <c r="AA55" s="354"/>
      <c r="AB55" s="354"/>
      <c r="AC55" s="354"/>
      <c r="AD55" s="921"/>
      <c r="AE55" s="1024"/>
      <c r="AF55" s="930"/>
      <c r="AG55" s="1047"/>
      <c r="AH55" s="845"/>
      <c r="AI55" s="369"/>
      <c r="AJ55" s="75"/>
      <c r="AK55" s="236" t="s">
        <v>647</v>
      </c>
      <c r="AL55" s="354"/>
      <c r="AM55" s="354"/>
      <c r="AN55" s="354"/>
      <c r="AO55" s="354"/>
      <c r="AP55" s="354"/>
      <c r="AQ55" s="354"/>
      <c r="AR55" s="354"/>
      <c r="AS55" s="354"/>
      <c r="AT55" s="354"/>
      <c r="AU55" s="367"/>
      <c r="AV55" s="354"/>
      <c r="AW55" s="367"/>
      <c r="AX55" s="354"/>
      <c r="AY55" s="354"/>
      <c r="AZ55" s="354"/>
      <c r="BA55" s="354"/>
      <c r="BB55" s="365"/>
      <c r="BC55" s="995"/>
    </row>
    <row r="56" spans="1:58" ht="11.25" customHeight="1">
      <c r="A56" s="319" t="s">
        <v>400</v>
      </c>
      <c r="B56" s="319" t="s">
        <v>401</v>
      </c>
      <c r="C56" s="319" t="s">
        <v>402</v>
      </c>
      <c r="D56" s="319" t="s">
        <v>653</v>
      </c>
      <c r="E56" s="972"/>
      <c r="F56" s="972"/>
      <c r="G56" s="972"/>
      <c r="H56" s="972"/>
      <c r="I56" s="974"/>
      <c r="J56" s="974"/>
      <c r="K56" s="973"/>
      <c r="P56" s="833"/>
      <c r="Q56" s="833"/>
      <c r="R56" s="277"/>
      <c r="S56" s="1030"/>
      <c r="T56" s="1050"/>
      <c r="U56" s="266"/>
      <c r="V56" s="354"/>
      <c r="W56" s="355" t="str">
        <f>Z52&amp;"-"&amp;AB52</f>
        <v>-</v>
      </c>
      <c r="X56" s="354"/>
      <c r="Y56" s="355" t="str">
        <f>AB52&amp;"-"&amp;AD52</f>
        <v>-да</v>
      </c>
      <c r="Z56" s="354"/>
      <c r="AA56" s="354"/>
      <c r="AB56" s="354"/>
      <c r="AC56" s="354"/>
      <c r="AD56" s="871"/>
      <c r="AE56" s="371"/>
      <c r="AF56" s="372"/>
      <c r="AG56" s="86" t="s">
        <v>629</v>
      </c>
      <c r="AH56" s="354"/>
      <c r="AI56" s="354"/>
      <c r="AJ56" s="354"/>
      <c r="AK56" s="354"/>
      <c r="AL56" s="354"/>
      <c r="AM56" s="354"/>
      <c r="AN56" s="354"/>
      <c r="AO56" s="354"/>
      <c r="AP56" s="354"/>
      <c r="AQ56" s="354"/>
      <c r="AR56" s="354"/>
      <c r="AS56" s="354"/>
      <c r="AT56" s="354"/>
      <c r="AU56" s="355" t="str">
        <f>AX52&amp;"-"&amp;AZ52</f>
        <v>-</v>
      </c>
      <c r="AV56" s="354"/>
      <c r="AW56" s="355" t="str">
        <f>AZ52&amp;"-"&amp;BB52</f>
        <v>-</v>
      </c>
      <c r="AX56" s="354"/>
      <c r="AY56" s="354"/>
      <c r="AZ56" s="354"/>
      <c r="BA56" s="354"/>
      <c r="BB56" s="370" t="str">
        <f>BE52&amp;"-"&amp;BG52</f>
        <v>-</v>
      </c>
      <c r="BC56" s="995"/>
      <c r="BF56" s="63" t="str">
        <f t="shared" ref="BF56:BF63" si="4">IF(T56="","",T56)</f>
        <v/>
      </c>
    </row>
    <row r="57" spans="1:58" ht="11.25" customHeight="1">
      <c r="A57" s="319" t="s">
        <v>400</v>
      </c>
      <c r="B57" s="319" t="s">
        <v>401</v>
      </c>
      <c r="C57" s="319" t="s">
        <v>402</v>
      </c>
      <c r="D57" s="319" t="s">
        <v>653</v>
      </c>
      <c r="E57" s="972"/>
      <c r="F57" s="972"/>
      <c r="G57" s="972"/>
      <c r="H57" s="972"/>
      <c r="I57" s="974"/>
      <c r="J57" s="973"/>
      <c r="P57" s="833"/>
      <c r="Q57" s="833"/>
      <c r="R57" s="275"/>
      <c r="S57" s="286"/>
      <c r="T57" s="289" t="s">
        <v>592</v>
      </c>
      <c r="U57" s="93"/>
      <c r="V57" s="93"/>
      <c r="W57" s="93"/>
      <c r="X57" s="93"/>
      <c r="Y57" s="93"/>
      <c r="Z57" s="93"/>
      <c r="AA57" s="93"/>
      <c r="AB57" s="93"/>
      <c r="AC57" s="288"/>
      <c r="AD57" s="384"/>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288"/>
      <c r="BC57" s="996"/>
      <c r="BF57" s="63" t="str">
        <f t="shared" si="4"/>
        <v>Добавить строку</v>
      </c>
    </row>
    <row r="58" spans="1:58" ht="14.25" hidden="1" customHeight="1">
      <c r="A58" s="51" t="s">
        <v>400</v>
      </c>
      <c r="B58" s="51" t="s">
        <v>401</v>
      </c>
      <c r="C58" s="51" t="s">
        <v>402</v>
      </c>
      <c r="D58" s="51" t="s">
        <v>653</v>
      </c>
      <c r="E58" s="972"/>
      <c r="F58" s="972"/>
      <c r="G58" s="972"/>
      <c r="H58" s="972"/>
      <c r="I58" s="973"/>
      <c r="P58" s="833"/>
      <c r="R58" s="275"/>
      <c r="S58" s="330"/>
      <c r="T58" s="331"/>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3"/>
      <c r="BF58" s="63" t="str">
        <f t="shared" si="4"/>
        <v/>
      </c>
    </row>
    <row r="59" spans="1:58" ht="14.25" hidden="1" customHeight="1">
      <c r="A59" s="51" t="s">
        <v>400</v>
      </c>
      <c r="B59" s="51" t="s">
        <v>401</v>
      </c>
      <c r="C59" s="51" t="s">
        <v>402</v>
      </c>
      <c r="D59" s="51" t="s">
        <v>653</v>
      </c>
      <c r="E59" s="972"/>
      <c r="F59" s="972"/>
      <c r="G59" s="972"/>
      <c r="H59" s="971"/>
      <c r="R59" s="373"/>
      <c r="S59" s="330"/>
      <c r="T59" s="331"/>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3"/>
      <c r="BF59" s="63" t="str">
        <f t="shared" si="4"/>
        <v/>
      </c>
    </row>
    <row r="60" spans="1:58" ht="14.25" hidden="1" customHeight="1">
      <c r="A60" s="51" t="s">
        <v>400</v>
      </c>
      <c r="B60" s="51" t="s">
        <v>401</v>
      </c>
      <c r="C60" s="51" t="s">
        <v>402</v>
      </c>
      <c r="E60" s="972"/>
      <c r="F60" s="972"/>
      <c r="G60" s="971"/>
      <c r="BF60" s="63" t="str">
        <f t="shared" si="4"/>
        <v/>
      </c>
    </row>
    <row r="61" spans="1:58" ht="14.25" hidden="1" customHeight="1">
      <c r="A61" s="51" t="s">
        <v>400</v>
      </c>
      <c r="B61" s="51" t="s">
        <v>401</v>
      </c>
      <c r="E61" s="972"/>
      <c r="F61" s="971"/>
      <c r="T61" s="297" t="s">
        <v>539</v>
      </c>
      <c r="BF61" s="63" t="str">
        <f t="shared" si="4"/>
        <v>Добавить централизованную систему для дифференциации</v>
      </c>
    </row>
    <row r="62" spans="1:58" ht="14.25" hidden="1" customHeight="1">
      <c r="A62" s="51" t="s">
        <v>400</v>
      </c>
      <c r="E62" s="971"/>
      <c r="T62" s="297" t="s">
        <v>540</v>
      </c>
      <c r="BF62" s="63" t="str">
        <f t="shared" si="4"/>
        <v>Добавить территорию для дифференциации</v>
      </c>
    </row>
    <row r="63" spans="1:58" ht="14.25" hidden="1" customHeight="1">
      <c r="T63" s="297" t="s">
        <v>572</v>
      </c>
      <c r="BF63" s="63" t="str">
        <f t="shared" si="4"/>
        <v>Добавить наименование тарифа</v>
      </c>
    </row>
    <row r="64" spans="1:58" ht="11.25" customHeight="1"/>
    <row r="65" spans="20:55" ht="14.25" customHeight="1">
      <c r="T65" s="833"/>
      <c r="U65" s="833"/>
      <c r="V65" s="833"/>
      <c r="W65" s="833"/>
      <c r="X65" s="833"/>
      <c r="Y65" s="833"/>
      <c r="Z65" s="833"/>
      <c r="AA65" s="833"/>
      <c r="AB65" s="833"/>
      <c r="AC65" s="833"/>
      <c r="AD65" s="833"/>
      <c r="AE65" s="833"/>
      <c r="AF65" s="833"/>
      <c r="AG65" s="833"/>
      <c r="AH65" s="833"/>
      <c r="AI65" s="833"/>
      <c r="AJ65" s="833"/>
      <c r="AK65" s="833"/>
      <c r="AL65" s="833"/>
      <c r="AM65" s="833"/>
      <c r="AN65" s="833"/>
      <c r="AO65" s="833"/>
      <c r="AP65" s="833"/>
      <c r="AQ65" s="833"/>
      <c r="AR65" s="833"/>
      <c r="AS65" s="833"/>
      <c r="AT65" s="833"/>
      <c r="AU65" s="833"/>
      <c r="AV65" s="833"/>
      <c r="AW65" s="833"/>
      <c r="AX65" s="833"/>
      <c r="AY65" s="833"/>
      <c r="AZ65" s="833"/>
      <c r="BA65" s="833"/>
      <c r="BB65" s="833"/>
      <c r="BC65" s="833"/>
    </row>
    <row r="67" spans="20:55" ht="14.25" customHeight="1">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3"/>
      <c r="AY67" s="833"/>
      <c r="AZ67" s="833"/>
      <c r="BA67" s="833"/>
      <c r="BB67" s="833"/>
      <c r="BC67" s="83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58"/>
  <sheetViews>
    <sheetView showGridLines="0" topLeftCell="P23"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03125" hidden="1" customWidth="1"/>
    <col min="33" max="39" width="19.7109375" customWidth="1"/>
    <col min="40" max="40" width="11.7109375" customWidth="1"/>
    <col min="41" max="41" width="3.7109375" customWidth="1"/>
    <col min="42" max="42" width="11.7109375" customWidth="1"/>
    <col min="43" max="43" width="8.5703125" hidden="1" customWidth="1"/>
    <col min="44" max="44" width="4.7109375" customWidth="1"/>
    <col min="45" max="45" width="115.7109375" customWidth="1"/>
    <col min="48" max="48" width="11.140625" customWidth="1"/>
  </cols>
  <sheetData>
    <row r="1" spans="5:48" ht="14.25" hidden="1" customHeight="1"/>
    <row r="2" spans="5:48" ht="23.25" hidden="1" customHeight="1">
      <c r="E2" s="971">
        <v>1</v>
      </c>
      <c r="R2" s="263"/>
      <c r="S2" s="264" t="e">
        <f>INDEX(PT_DIFFERENTIATION_NUM_NTAR,MATCH(A2,PT_DIFFERENTIATION_NTAR_ID,0))</f>
        <v>#N/A</v>
      </c>
      <c r="T2" s="265" t="s">
        <v>255</v>
      </c>
      <c r="U2" s="266"/>
      <c r="V2" s="966"/>
      <c r="W2" s="967"/>
      <c r="X2" s="967"/>
      <c r="Y2" s="967"/>
      <c r="Z2" s="967"/>
      <c r="AA2" s="967"/>
      <c r="AB2" s="967"/>
      <c r="AC2" s="967"/>
      <c r="AD2" s="967"/>
      <c r="AE2" s="967"/>
      <c r="AF2" s="968"/>
      <c r="AG2" s="966" t="e">
        <f>INDEX(PT_DIFFERENTIATION_NTAR,MATCH(A2,PT_DIFFERENTIATION_NTAR_ID,0))</f>
        <v>#N/A</v>
      </c>
      <c r="AH2" s="967"/>
      <c r="AI2" s="967"/>
      <c r="AJ2" s="967"/>
      <c r="AK2" s="967"/>
      <c r="AL2" s="967"/>
      <c r="AM2" s="967"/>
      <c r="AN2" s="967"/>
      <c r="AO2" s="967"/>
      <c r="AP2" s="967"/>
      <c r="AQ2" s="967"/>
      <c r="AR2" s="968"/>
      <c r="AS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63" t="str">
        <f t="shared" ref="AV2:AV13" si="0">IF(T2="","",T2)</f>
        <v>Наименование тарифа</v>
      </c>
    </row>
    <row r="3" spans="5:48" ht="23.25" hidden="1" customHeight="1">
      <c r="E3" s="972"/>
      <c r="F3" s="971">
        <v>1</v>
      </c>
      <c r="Q3" s="269"/>
      <c r="R3" s="270"/>
      <c r="S3" s="264" t="e">
        <f>INDEX(PT_DIFFERENTIATION_NUM_TER,MATCH(B3,PT_DIFFERENTIATION_TER_ID,0))</f>
        <v>#N/A</v>
      </c>
      <c r="T3" s="271" t="s">
        <v>521</v>
      </c>
      <c r="U3" s="266"/>
      <c r="V3" s="966"/>
      <c r="W3" s="967"/>
      <c r="X3" s="967"/>
      <c r="Y3" s="967"/>
      <c r="Z3" s="967"/>
      <c r="AA3" s="967"/>
      <c r="AB3" s="967"/>
      <c r="AC3" s="967"/>
      <c r="AD3" s="967"/>
      <c r="AE3" s="967"/>
      <c r="AF3" s="968"/>
      <c r="AG3" s="966" t="e">
        <f>INDEX(PT_DIFFERENTIATION_TER,MATCH(B3,PT_DIFFERENTIATION_TER_ID,0))</f>
        <v>#N/A</v>
      </c>
      <c r="AH3" s="967"/>
      <c r="AI3" s="967"/>
      <c r="AJ3" s="967"/>
      <c r="AK3" s="967"/>
      <c r="AL3" s="967"/>
      <c r="AM3" s="967"/>
      <c r="AN3" s="967"/>
      <c r="AO3" s="967"/>
      <c r="AP3" s="967"/>
      <c r="AQ3" s="967"/>
      <c r="AR3" s="968"/>
      <c r="AS3" s="268" t="s">
        <v>522</v>
      </c>
      <c r="AV3" s="63" t="str">
        <f t="shared" si="0"/>
        <v>Территория действия тарифа</v>
      </c>
    </row>
    <row r="4" spans="5:48" ht="23.25" hidden="1" customHeight="1">
      <c r="E4" s="972"/>
      <c r="F4" s="972"/>
      <c r="G4" s="971">
        <v>1</v>
      </c>
      <c r="Q4" s="269"/>
      <c r="R4" s="270"/>
      <c r="S4" s="264" t="e">
        <f>INDEX(PT_DIFFERENTIATION_NUM_CS,MATCH(C4,PT_DIFFERENTIATION_CS_ID,0))</f>
        <v>#N/A</v>
      </c>
      <c r="T4" s="272" t="s">
        <v>654</v>
      </c>
      <c r="U4" s="266"/>
      <c r="V4" s="966"/>
      <c r="W4" s="967"/>
      <c r="X4" s="967"/>
      <c r="Y4" s="967"/>
      <c r="Z4" s="967"/>
      <c r="AA4" s="967"/>
      <c r="AB4" s="967"/>
      <c r="AC4" s="967"/>
      <c r="AD4" s="967"/>
      <c r="AE4" s="967"/>
      <c r="AF4" s="968"/>
      <c r="AG4" s="966" t="e">
        <f>INDEX(PT_DIFFERENTIATION_CS,MATCH(C4,PT_DIFFERENTIATION_CS_ID,0))</f>
        <v>#N/A</v>
      </c>
      <c r="AH4" s="967"/>
      <c r="AI4" s="967"/>
      <c r="AJ4" s="967"/>
      <c r="AK4" s="967"/>
      <c r="AL4" s="967"/>
      <c r="AM4" s="967"/>
      <c r="AN4" s="967"/>
      <c r="AO4" s="967"/>
      <c r="AP4" s="967"/>
      <c r="AQ4" s="967"/>
      <c r="AR4" s="968"/>
      <c r="AS4" s="268" t="s">
        <v>655</v>
      </c>
      <c r="AV4" s="63" t="str">
        <f t="shared" si="0"/>
        <v>Наименование централизованной системы горячего водоснабжения</v>
      </c>
    </row>
    <row r="5" spans="5:48" ht="23.25" hidden="1" customHeight="1">
      <c r="E5" s="972"/>
      <c r="F5" s="972"/>
      <c r="G5" s="972"/>
      <c r="H5" s="972"/>
      <c r="I5" s="973" t="e">
        <f>S4&amp;".1"</f>
        <v>#N/A</v>
      </c>
      <c r="P5" s="975">
        <v>1</v>
      </c>
      <c r="R5" s="275"/>
      <c r="S5" s="264" t="e">
        <f>$I5</f>
        <v>#N/A</v>
      </c>
      <c r="T5" s="276" t="s">
        <v>607</v>
      </c>
      <c r="U5" s="266"/>
      <c r="V5" s="1038"/>
      <c r="W5" s="1039"/>
      <c r="X5" s="1039"/>
      <c r="Y5" s="1039"/>
      <c r="Z5" s="1039"/>
      <c r="AA5" s="1039"/>
      <c r="AB5" s="1039"/>
      <c r="AC5" s="1039"/>
      <c r="AD5" s="1039"/>
      <c r="AE5" s="1039"/>
      <c r="AF5" s="1040"/>
      <c r="AG5" s="1041"/>
      <c r="AH5" s="1042"/>
      <c r="AI5" s="1042"/>
      <c r="AJ5" s="1042"/>
      <c r="AK5" s="1042"/>
      <c r="AL5" s="1042"/>
      <c r="AM5" s="1042"/>
      <c r="AN5" s="1042"/>
      <c r="AO5" s="1042"/>
      <c r="AP5" s="1042"/>
      <c r="AQ5" s="1042"/>
      <c r="AR5" s="1043"/>
      <c r="AS5" s="268" t="s">
        <v>608</v>
      </c>
      <c r="AV5" s="63" t="str">
        <f t="shared" si="0"/>
        <v>Наименование признака дифференциации</v>
      </c>
    </row>
    <row r="6" spans="5:48" ht="23.25" hidden="1" customHeight="1">
      <c r="E6" s="972"/>
      <c r="F6" s="972"/>
      <c r="G6" s="972"/>
      <c r="H6" s="972"/>
      <c r="I6" s="974"/>
      <c r="J6" s="973" t="e">
        <f>I5&amp;".1"</f>
        <v>#N/A</v>
      </c>
      <c r="L6" s="274" t="s">
        <v>530</v>
      </c>
      <c r="P6" s="833"/>
      <c r="Q6" s="975">
        <v>1</v>
      </c>
      <c r="R6" s="277"/>
      <c r="S6" s="264" t="e">
        <f>$J6</f>
        <v>#N/A</v>
      </c>
      <c r="T6" s="278" t="s">
        <v>531</v>
      </c>
      <c r="U6" s="266"/>
      <c r="V6" s="960"/>
      <c r="W6" s="961"/>
      <c r="X6" s="961"/>
      <c r="Y6" s="961"/>
      <c r="Z6" s="961"/>
      <c r="AA6" s="961"/>
      <c r="AB6" s="961"/>
      <c r="AC6" s="961"/>
      <c r="AD6" s="961"/>
      <c r="AE6" s="961"/>
      <c r="AF6" s="962"/>
      <c r="AG6" s="960"/>
      <c r="AH6" s="961"/>
      <c r="AI6" s="961"/>
      <c r="AJ6" s="961"/>
      <c r="AK6" s="961"/>
      <c r="AL6" s="961"/>
      <c r="AM6" s="961"/>
      <c r="AN6" s="961"/>
      <c r="AO6" s="961"/>
      <c r="AP6" s="961"/>
      <c r="AQ6" s="961"/>
      <c r="AR6" s="962"/>
      <c r="AS6" s="349" t="s">
        <v>609</v>
      </c>
      <c r="AV6" s="63" t="str">
        <f t="shared" si="0"/>
        <v>Группа потребителей</v>
      </c>
    </row>
    <row r="7" spans="5:48" ht="23.25" hidden="1" customHeight="1">
      <c r="E7" s="972"/>
      <c r="F7" s="972"/>
      <c r="G7" s="972"/>
      <c r="H7" s="972"/>
      <c r="I7" s="974"/>
      <c r="J7" s="974"/>
      <c r="K7" s="973" t="e">
        <f>J6&amp;".1"</f>
        <v>#N/A</v>
      </c>
      <c r="P7" s="833"/>
      <c r="Q7" s="833"/>
      <c r="R7" s="277">
        <v>1</v>
      </c>
      <c r="S7" s="264" t="e">
        <f>$K7</f>
        <v>#N/A</v>
      </c>
      <c r="T7" s="387"/>
      <c r="U7" s="266"/>
      <c r="V7" s="280"/>
      <c r="W7" s="280"/>
      <c r="X7" s="280"/>
      <c r="Y7" s="280"/>
      <c r="Z7" s="280"/>
      <c r="AA7" s="280"/>
      <c r="AB7" s="280"/>
      <c r="AC7" s="976"/>
      <c r="AD7" s="845" t="s">
        <v>46</v>
      </c>
      <c r="AE7" s="976"/>
      <c r="AF7" s="845" t="s">
        <v>46</v>
      </c>
      <c r="AG7" s="280"/>
      <c r="AH7" s="280"/>
      <c r="AI7" s="280"/>
      <c r="AJ7" s="280"/>
      <c r="AK7" s="280"/>
      <c r="AL7" s="280"/>
      <c r="AM7" s="280"/>
      <c r="AN7" s="976"/>
      <c r="AO7" s="845" t="s">
        <v>46</v>
      </c>
      <c r="AP7" s="978"/>
      <c r="AQ7" s="845" t="s">
        <v>46</v>
      </c>
      <c r="AR7" s="388"/>
      <c r="AS7"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242" t="e">
        <f ca="1">STRCHECKDATE(V8:AR8)</f>
        <v>#NAME?</v>
      </c>
      <c r="AV7" s="63" t="str">
        <f t="shared" si="0"/>
        <v/>
      </c>
    </row>
    <row r="8" spans="5:48" ht="14.25" hidden="1" customHeight="1">
      <c r="E8" s="972"/>
      <c r="F8" s="972"/>
      <c r="G8" s="972"/>
      <c r="H8" s="972"/>
      <c r="I8" s="974"/>
      <c r="J8" s="974"/>
      <c r="K8" s="973"/>
      <c r="P8" s="833"/>
      <c r="Q8" s="833"/>
      <c r="R8" s="277"/>
      <c r="S8" s="247"/>
      <c r="T8" s="266"/>
      <c r="U8" s="266"/>
      <c r="V8" s="281"/>
      <c r="W8" s="281"/>
      <c r="X8" s="281"/>
      <c r="Y8" s="281"/>
      <c r="Z8" s="281"/>
      <c r="AA8" s="281"/>
      <c r="AB8" s="281"/>
      <c r="AC8" s="977"/>
      <c r="AD8" s="845"/>
      <c r="AE8" s="977"/>
      <c r="AF8" s="845"/>
      <c r="AG8" s="281"/>
      <c r="AH8" s="281"/>
      <c r="AI8" s="281"/>
      <c r="AJ8" s="281"/>
      <c r="AK8" s="281"/>
      <c r="AL8" s="281"/>
      <c r="AM8" s="281"/>
      <c r="AN8" s="977"/>
      <c r="AO8" s="845"/>
      <c r="AP8" s="979"/>
      <c r="AQ8" s="845"/>
      <c r="AR8" s="389"/>
      <c r="AS8" s="1044"/>
      <c r="AV8" s="63" t="str">
        <f t="shared" si="0"/>
        <v/>
      </c>
    </row>
    <row r="9" spans="5:48" ht="21" hidden="1" customHeight="1">
      <c r="E9" s="972"/>
      <c r="F9" s="972"/>
      <c r="G9" s="972"/>
      <c r="H9" s="972"/>
      <c r="I9" s="974"/>
      <c r="J9" s="973"/>
      <c r="P9" s="833"/>
      <c r="Q9" s="833"/>
      <c r="R9" s="275"/>
      <c r="S9" s="286"/>
      <c r="T9" s="289" t="s">
        <v>610</v>
      </c>
      <c r="U9" s="93"/>
      <c r="V9" s="93"/>
      <c r="W9" s="93"/>
      <c r="X9" s="93"/>
      <c r="Y9" s="93"/>
      <c r="Z9" s="93"/>
      <c r="AA9" s="93"/>
      <c r="AB9" s="93"/>
      <c r="AC9" s="93"/>
      <c r="AD9" s="93"/>
      <c r="AE9" s="93"/>
      <c r="AF9" s="93"/>
      <c r="AG9" s="93"/>
      <c r="AH9" s="93"/>
      <c r="AI9" s="93"/>
      <c r="AJ9" s="93"/>
      <c r="AK9" s="93"/>
      <c r="AL9" s="93"/>
      <c r="AM9" s="93"/>
      <c r="AN9" s="93"/>
      <c r="AO9" s="93"/>
      <c r="AP9" s="93"/>
      <c r="AQ9" s="93"/>
      <c r="AR9" s="93"/>
      <c r="AS9" s="268" t="s">
        <v>611</v>
      </c>
      <c r="AV9" s="63" t="str">
        <f t="shared" si="0"/>
        <v>Добавить значение признака дифференциации</v>
      </c>
    </row>
    <row r="10" spans="5:48" ht="21" hidden="1" customHeight="1">
      <c r="E10" s="972"/>
      <c r="F10" s="972"/>
      <c r="G10" s="972"/>
      <c r="H10" s="972"/>
      <c r="I10" s="973"/>
      <c r="P10" s="833"/>
      <c r="R10" s="275"/>
      <c r="S10" s="286"/>
      <c r="T10" s="292" t="s">
        <v>536</v>
      </c>
      <c r="U10" s="93"/>
      <c r="V10" s="93"/>
      <c r="W10" s="93"/>
      <c r="X10" s="93"/>
      <c r="Y10" s="93"/>
      <c r="Z10" s="93"/>
      <c r="AA10" s="93"/>
      <c r="AB10" s="93"/>
      <c r="AC10" s="93"/>
      <c r="AD10" s="93"/>
      <c r="AE10" s="93"/>
      <c r="AF10" s="290"/>
      <c r="AG10" s="93"/>
      <c r="AH10" s="93"/>
      <c r="AI10" s="93"/>
      <c r="AJ10" s="93"/>
      <c r="AK10" s="93"/>
      <c r="AL10" s="93"/>
      <c r="AM10" s="93"/>
      <c r="AN10" s="93"/>
      <c r="AO10" s="93"/>
      <c r="AP10" s="93"/>
      <c r="AQ10" s="290"/>
      <c r="AR10" s="93"/>
      <c r="AS10" s="390"/>
      <c r="AV10" s="63" t="str">
        <f t="shared" si="0"/>
        <v>Добавить группу потребителей</v>
      </c>
    </row>
    <row r="11" spans="5:48" ht="21" hidden="1" customHeight="1">
      <c r="E11" s="972"/>
      <c r="F11" s="972"/>
      <c r="G11" s="972"/>
      <c r="H11" s="971"/>
      <c r="R11" s="263"/>
      <c r="S11" s="286"/>
      <c r="T11" s="391" t="s">
        <v>612</v>
      </c>
      <c r="U11" s="93"/>
      <c r="V11" s="93"/>
      <c r="W11" s="93"/>
      <c r="X11" s="93"/>
      <c r="Y11" s="93"/>
      <c r="Z11" s="93"/>
      <c r="AA11" s="93"/>
      <c r="AB11" s="93"/>
      <c r="AC11" s="93"/>
      <c r="AD11" s="93"/>
      <c r="AE11" s="93"/>
      <c r="AF11" s="290"/>
      <c r="AG11" s="93"/>
      <c r="AH11" s="93"/>
      <c r="AI11" s="93"/>
      <c r="AJ11" s="93"/>
      <c r="AK11" s="93"/>
      <c r="AL11" s="93"/>
      <c r="AM11" s="93"/>
      <c r="AN11" s="93"/>
      <c r="AO11" s="93"/>
      <c r="AP11" s="93"/>
      <c r="AQ11" s="290"/>
      <c r="AR11" s="93"/>
      <c r="AS11" s="291"/>
      <c r="AV11" s="63" t="str">
        <f t="shared" si="0"/>
        <v>Добавить наименование признака дифференциации</v>
      </c>
    </row>
    <row r="12" spans="5:48" ht="14.25" hidden="1" customHeight="1">
      <c r="E12" s="972"/>
      <c r="F12" s="971"/>
      <c r="T12" s="297" t="s">
        <v>539</v>
      </c>
      <c r="AV12" s="63" t="str">
        <f t="shared" si="0"/>
        <v>Добавить централизованную систему для дифференциации</v>
      </c>
    </row>
    <row r="13" spans="5:48" ht="14.25" hidden="1" customHeight="1">
      <c r="E13" s="971"/>
      <c r="T13" s="297" t="s">
        <v>540</v>
      </c>
      <c r="AV13" s="63" t="str">
        <f t="shared" si="0"/>
        <v>Добавить территорию для дифференциации</v>
      </c>
    </row>
    <row r="14" spans="5:48" ht="14.25" hidden="1" customHeight="1"/>
    <row r="15" spans="5:48" ht="14.25" hidden="1" customHeight="1">
      <c r="AG15" s="298"/>
      <c r="AH15" s="298"/>
      <c r="AI15" s="298"/>
      <c r="AJ15" s="298"/>
      <c r="AK15" s="298"/>
      <c r="AL15" s="298"/>
      <c r="AM15" s="298"/>
      <c r="AN15" s="970"/>
      <c r="AO15" s="969" t="s">
        <v>46</v>
      </c>
      <c r="AP15" s="970"/>
      <c r="AQ15" s="969" t="s">
        <v>46</v>
      </c>
    </row>
    <row r="16" spans="5:48" ht="14.25" hidden="1" customHeight="1">
      <c r="AG16" s="298"/>
      <c r="AH16" s="298"/>
      <c r="AI16" s="298"/>
      <c r="AJ16" s="298"/>
      <c r="AK16" s="298"/>
      <c r="AL16" s="298"/>
      <c r="AM16" s="298"/>
      <c r="AN16" s="969"/>
      <c r="AO16" s="969"/>
      <c r="AP16" s="969"/>
      <c r="AQ16" s="969"/>
    </row>
    <row r="17" spans="15:43" ht="14.25" hidden="1" customHeight="1"/>
    <row r="18" spans="15:43" ht="22.5" hidden="1" customHeight="1">
      <c r="O18" s="300" t="s">
        <v>541</v>
      </c>
      <c r="AC18" s="300"/>
      <c r="AE18" s="300"/>
      <c r="AN18" s="300"/>
      <c r="AP18" s="300"/>
    </row>
    <row r="19" spans="15:43" ht="14.25" hidden="1" customHeight="1"/>
    <row r="20" spans="15:43" ht="12" hidden="1" customHeight="1">
      <c r="O20" s="274" t="s">
        <v>542</v>
      </c>
      <c r="T20" s="21" t="s">
        <v>543</v>
      </c>
      <c r="AD20" s="102" t="s">
        <v>544</v>
      </c>
      <c r="AF20" s="102" t="s">
        <v>545</v>
      </c>
      <c r="AG20" s="21" t="s">
        <v>543</v>
      </c>
      <c r="AO20" s="102" t="s">
        <v>546</v>
      </c>
      <c r="AQ20" s="102" t="s">
        <v>545</v>
      </c>
    </row>
    <row r="21" spans="15:43" ht="14.25" hidden="1" customHeight="1"/>
    <row r="22" spans="15:43" ht="14.25" hidden="1" customHeight="1"/>
    <row r="23" spans="15:43" ht="14.25" customHeight="1">
      <c r="Q23" s="301"/>
      <c r="R23" s="301"/>
      <c r="S23" s="302"/>
      <c r="T23" s="22"/>
      <c r="U23" s="22"/>
    </row>
    <row r="24" spans="15:43" ht="24.75" customHeight="1">
      <c r="Q24" s="301"/>
      <c r="R24" s="301"/>
      <c r="S24" s="9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row>
    <row r="25" spans="15:43" ht="14.25" customHeight="1">
      <c r="Q25" s="301"/>
      <c r="R25" s="301"/>
      <c r="S25" s="927" t="str">
        <f>IF(org=0,"Не определено",org)</f>
        <v>ООО "Смоленскрегионтеплоэнерго"</v>
      </c>
      <c r="T25" s="927"/>
      <c r="U25" s="927"/>
      <c r="V25" s="927"/>
      <c r="W25" s="927"/>
      <c r="X25" s="927"/>
      <c r="Y25" s="927"/>
      <c r="Z25" s="927"/>
      <c r="AA25" s="927"/>
      <c r="AB25" s="927"/>
      <c r="AC25" s="927"/>
      <c r="AD25" s="927"/>
      <c r="AE25" s="927"/>
      <c r="AF25" s="927"/>
      <c r="AG25" s="927"/>
      <c r="AH25" s="927"/>
      <c r="AI25" s="927"/>
      <c r="AJ25" s="927"/>
      <c r="AK25" s="927"/>
      <c r="AL25" s="927"/>
      <c r="AM25" s="927"/>
      <c r="AN25" s="927"/>
      <c r="AO25" s="927"/>
      <c r="AP25" s="927"/>
    </row>
    <row r="26" spans="15:43" ht="14.25" hidden="1" customHeight="1">
      <c r="Q26" s="301"/>
      <c r="R26" s="301"/>
      <c r="S26" s="302"/>
      <c r="T26" s="22"/>
      <c r="U26" s="22"/>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row>
    <row r="27" spans="15:43" ht="25.5" hidden="1" customHeight="1">
      <c r="S27" s="963" t="s">
        <v>24</v>
      </c>
      <c r="T27" s="963"/>
      <c r="U27" s="305"/>
      <c r="V27" s="965" t="str">
        <f>IF(TITLE_NAME_OR_PR_CHANGE="",IF(TITLE_NAME_OR_PR="","",TITLE_NAME_OR_PR),TITLE_NAME_OR_PR_CHANGE)</f>
        <v/>
      </c>
      <c r="W27" s="965"/>
      <c r="X27" s="965"/>
      <c r="Y27" s="965"/>
      <c r="Z27" s="965"/>
      <c r="AA27" s="965"/>
      <c r="AB27" s="965"/>
      <c r="AC27" s="965"/>
      <c r="AD27" s="965"/>
      <c r="AE27" s="965"/>
      <c r="AG27" s="965" t="str">
        <f>IF(TITLE_NAME_OR_PR_CHANGE="",IF(TITLE_NAME_OR_PR="","",TITLE_NAME_OR_PR),TITLE_NAME_OR_PR_CHANGE)</f>
        <v/>
      </c>
      <c r="AH27" s="965"/>
      <c r="AI27" s="965"/>
      <c r="AJ27" s="965"/>
      <c r="AK27" s="965"/>
      <c r="AL27" s="965"/>
      <c r="AM27" s="965"/>
      <c r="AN27" s="965"/>
      <c r="AO27" s="965"/>
      <c r="AP27" s="965"/>
    </row>
    <row r="28" spans="15:43" ht="18.75" hidden="1" customHeight="1">
      <c r="S28" s="963" t="s">
        <v>547</v>
      </c>
      <c r="T28" s="963"/>
      <c r="U28" s="305"/>
      <c r="V28" s="964" t="str">
        <f>IF(TITLE_DATE_PR_CHANGE="",IF(TITLE_DATE_PR="","",TITLE_DATE_PR),TITLE_DATE_PR_CHANGE)</f>
        <v/>
      </c>
      <c r="W28" s="964"/>
      <c r="X28" s="964"/>
      <c r="Y28" s="964"/>
      <c r="Z28" s="964"/>
      <c r="AA28" s="964"/>
      <c r="AB28" s="964"/>
      <c r="AC28" s="964"/>
      <c r="AD28" s="964"/>
      <c r="AE28" s="964"/>
      <c r="AG28" s="964" t="str">
        <f>IF(TITLE_DATE_PR_CHANGE="",IF(TITLE_DATE_PR="","",TITLE_DATE_PR),TITLE_DATE_PR_CHANGE)</f>
        <v/>
      </c>
      <c r="AH28" s="964"/>
      <c r="AI28" s="964"/>
      <c r="AJ28" s="964"/>
      <c r="AK28" s="964"/>
      <c r="AL28" s="964"/>
      <c r="AM28" s="964"/>
      <c r="AN28" s="964"/>
      <c r="AO28" s="964"/>
      <c r="AP28" s="964"/>
    </row>
    <row r="29" spans="15:43" ht="18.75" hidden="1" customHeight="1">
      <c r="S29" s="963" t="s">
        <v>548</v>
      </c>
      <c r="T29" s="963"/>
      <c r="U29" s="305"/>
      <c r="V29" s="965" t="str">
        <f>IF(TITLE_NUMBER_PR_CHANGE="",IF(TITLE_NUMBER_PR="","",TITLE_NUMBER_PR),TITLE_NUMBER_PR_CHANGE)</f>
        <v/>
      </c>
      <c r="W29" s="965"/>
      <c r="X29" s="965"/>
      <c r="Y29" s="965"/>
      <c r="Z29" s="965"/>
      <c r="AA29" s="965"/>
      <c r="AB29" s="965"/>
      <c r="AC29" s="965"/>
      <c r="AD29" s="965"/>
      <c r="AE29" s="965"/>
      <c r="AG29" s="965" t="str">
        <f>IF(TITLE_NUMBER_PR_CHANGE="",IF(TITLE_NUMBER_PR="","",TITLE_NUMBER_PR),TITLE_NUMBER_PR_CHANGE)</f>
        <v/>
      </c>
      <c r="AH29" s="965"/>
      <c r="AI29" s="965"/>
      <c r="AJ29" s="965"/>
      <c r="AK29" s="965"/>
      <c r="AL29" s="965"/>
      <c r="AM29" s="965"/>
      <c r="AN29" s="965"/>
      <c r="AO29" s="965"/>
      <c r="AP29" s="965"/>
    </row>
    <row r="30" spans="15:43" ht="18.75" hidden="1" customHeight="1">
      <c r="S30" s="963" t="s">
        <v>25</v>
      </c>
      <c r="T30" s="963"/>
      <c r="U30" s="305"/>
      <c r="V30" s="965" t="str">
        <f>IF(TITLE_IST_PUB_CHANGE="",IF(TITLE_IST_PUB="","",TITLE_IST_PUB),TITLE_IST_PUB_CHANGE)</f>
        <v/>
      </c>
      <c r="W30" s="965"/>
      <c r="X30" s="965"/>
      <c r="Y30" s="965"/>
      <c r="Z30" s="965"/>
      <c r="AA30" s="965"/>
      <c r="AB30" s="965"/>
      <c r="AC30" s="965"/>
      <c r="AD30" s="965"/>
      <c r="AE30" s="965"/>
      <c r="AG30" s="965" t="str">
        <f>IF(TITLE_IST_PUB_CHANGE="",IF(TITLE_IST_PUB="","",TITLE_IST_PUB),TITLE_IST_PUB_CHANGE)</f>
        <v/>
      </c>
      <c r="AH30" s="965"/>
      <c r="AI30" s="965"/>
      <c r="AJ30" s="965"/>
      <c r="AK30" s="965"/>
      <c r="AL30" s="965"/>
      <c r="AM30" s="965"/>
      <c r="AN30" s="965"/>
      <c r="AO30" s="965"/>
      <c r="AP30" s="965"/>
    </row>
    <row r="31" spans="15:43" ht="14.25" hidden="1" customHeight="1">
      <c r="Q31" s="301"/>
      <c r="R31" s="301"/>
      <c r="S31" s="302"/>
      <c r="T31" s="22"/>
      <c r="U31" s="22"/>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row>
    <row r="32" spans="15:43" ht="18.75" hidden="1" customHeight="1">
      <c r="S32" s="963" t="s">
        <v>549</v>
      </c>
      <c r="T32" s="963"/>
      <c r="U32" s="305"/>
      <c r="V32" s="964" t="str">
        <f>IF(TITLE_DATE_PR_CHANGE="",IF(TITLE_DATE_PR="","",TITLE_DATE_PR),TITLE_DATE_PR_CHANGE)</f>
        <v/>
      </c>
      <c r="W32" s="964"/>
      <c r="X32" s="964"/>
      <c r="Y32" s="964"/>
      <c r="Z32" s="964"/>
      <c r="AA32" s="964"/>
      <c r="AB32" s="964"/>
      <c r="AC32" s="964"/>
      <c r="AD32" s="964"/>
      <c r="AE32" s="964"/>
      <c r="AG32" s="964" t="str">
        <f>IF(TITLE_DATE_PR_CHANGE="",IF(TITLE_DATE_PR="","",TITLE_DATE_PR),TITLE_DATE_PR_CHANGE)</f>
        <v/>
      </c>
      <c r="AH32" s="964"/>
      <c r="AI32" s="964"/>
      <c r="AJ32" s="964"/>
      <c r="AK32" s="964"/>
      <c r="AL32" s="964"/>
      <c r="AM32" s="964"/>
      <c r="AN32" s="964"/>
      <c r="AO32" s="964"/>
      <c r="AP32" s="964"/>
    </row>
    <row r="33" spans="1:48" ht="18.75" hidden="1" customHeight="1">
      <c r="S33" s="963" t="s">
        <v>550</v>
      </c>
      <c r="T33" s="963"/>
      <c r="U33" s="305"/>
      <c r="V33" s="965" t="str">
        <f>IF(TITLE_NUMBER_PR_CHANGE="",IF(TITLE_NUMBER_PR="","",TITLE_NUMBER_PR),TITLE_NUMBER_PR_CHANGE)</f>
        <v/>
      </c>
      <c r="W33" s="965"/>
      <c r="X33" s="965"/>
      <c r="Y33" s="965"/>
      <c r="Z33" s="965"/>
      <c r="AA33" s="965"/>
      <c r="AB33" s="965"/>
      <c r="AC33" s="965"/>
      <c r="AD33" s="965"/>
      <c r="AE33" s="965"/>
      <c r="AG33" s="965" t="str">
        <f>IF(TITLE_NUMBER_PR_CHANGE="",IF(TITLE_NUMBER_PR="","",TITLE_NUMBER_PR),TITLE_NUMBER_PR_CHANGE)</f>
        <v/>
      </c>
      <c r="AH33" s="965"/>
      <c r="AI33" s="965"/>
      <c r="AJ33" s="965"/>
      <c r="AK33" s="965"/>
      <c r="AL33" s="965"/>
      <c r="AM33" s="965"/>
      <c r="AN33" s="965"/>
      <c r="AO33" s="965"/>
      <c r="AP33" s="965"/>
    </row>
    <row r="34" spans="1:48" ht="0.75" customHeight="1">
      <c r="AF34" s="242" t="s">
        <v>551</v>
      </c>
      <c r="AQ34" s="242" t="s">
        <v>551</v>
      </c>
    </row>
    <row r="35" spans="1:48" ht="14.25" customHeight="1">
      <c r="Q35" s="301"/>
      <c r="R35" s="301"/>
      <c r="S35" s="302"/>
      <c r="T35" s="22"/>
      <c r="U35" s="307"/>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row>
    <row r="36" spans="1:48" ht="14.25" customHeight="1">
      <c r="Q36" s="301"/>
      <c r="R36" s="301"/>
      <c r="S36" s="858" t="s">
        <v>424</v>
      </c>
      <c r="T36" s="858"/>
      <c r="U36" s="858"/>
      <c r="V36" s="858"/>
      <c r="W36" s="858"/>
      <c r="X36" s="858"/>
      <c r="Y36" s="858"/>
      <c r="Z36" s="858"/>
      <c r="AA36" s="858"/>
      <c r="AB36" s="858"/>
      <c r="AC36" s="858"/>
      <c r="AD36" s="858"/>
      <c r="AE36" s="858"/>
      <c r="AF36" s="858"/>
      <c r="AG36" s="858"/>
      <c r="AH36" s="858"/>
      <c r="AI36" s="858"/>
      <c r="AJ36" s="858"/>
      <c r="AK36" s="858"/>
      <c r="AL36" s="858"/>
      <c r="AM36" s="858"/>
      <c r="AN36" s="858"/>
      <c r="AO36" s="858"/>
      <c r="AP36" s="858"/>
      <c r="AQ36" s="858"/>
      <c r="AR36" s="858"/>
      <c r="AS36" s="858" t="s">
        <v>425</v>
      </c>
    </row>
    <row r="37" spans="1:48" ht="14.25" customHeight="1">
      <c r="Q37" s="301"/>
      <c r="R37" s="301"/>
      <c r="S37" s="984" t="s">
        <v>71</v>
      </c>
      <c r="T37" s="934" t="s">
        <v>552</v>
      </c>
      <c r="U37" s="309"/>
      <c r="V37" s="985" t="s">
        <v>553</v>
      </c>
      <c r="W37" s="1001"/>
      <c r="X37" s="1001"/>
      <c r="Y37" s="1001"/>
      <c r="Z37" s="1001"/>
      <c r="AA37" s="1001"/>
      <c r="AB37" s="1001"/>
      <c r="AC37" s="986"/>
      <c r="AD37" s="986"/>
      <c r="AE37" s="987"/>
      <c r="AF37" s="988" t="s">
        <v>554</v>
      </c>
      <c r="AG37" s="985" t="s">
        <v>553</v>
      </c>
      <c r="AH37" s="986"/>
      <c r="AI37" s="986"/>
      <c r="AJ37" s="986"/>
      <c r="AK37" s="986"/>
      <c r="AL37" s="986"/>
      <c r="AM37" s="986"/>
      <c r="AN37" s="986"/>
      <c r="AO37" s="986"/>
      <c r="AP37" s="987"/>
      <c r="AQ37" s="988" t="s">
        <v>555</v>
      </c>
      <c r="AR37" s="991" t="s">
        <v>556</v>
      </c>
      <c r="AS37" s="858"/>
    </row>
    <row r="38" spans="1:48" ht="18.75" customHeight="1">
      <c r="Q38" s="301"/>
      <c r="R38" s="301"/>
      <c r="S38" s="984"/>
      <c r="T38" s="934"/>
      <c r="U38" s="310"/>
      <c r="V38" s="858" t="s">
        <v>656</v>
      </c>
      <c r="W38" s="930" t="s">
        <v>657</v>
      </c>
      <c r="X38" s="930"/>
      <c r="Y38" s="930"/>
      <c r="Z38" s="930" t="s">
        <v>658</v>
      </c>
      <c r="AA38" s="930"/>
      <c r="AB38" s="930"/>
      <c r="AC38" s="908" t="s">
        <v>560</v>
      </c>
      <c r="AD38" s="1013"/>
      <c r="AE38" s="909"/>
      <c r="AF38" s="989"/>
      <c r="AG38" s="858" t="s">
        <v>656</v>
      </c>
      <c r="AH38" s="930" t="s">
        <v>657</v>
      </c>
      <c r="AI38" s="930"/>
      <c r="AJ38" s="930"/>
      <c r="AK38" s="930" t="s">
        <v>658</v>
      </c>
      <c r="AL38" s="930"/>
      <c r="AM38" s="930"/>
      <c r="AN38" s="908" t="s">
        <v>560</v>
      </c>
      <c r="AO38" s="1013"/>
      <c r="AP38" s="909"/>
      <c r="AQ38" s="989"/>
      <c r="AR38" s="992"/>
      <c r="AS38" s="858"/>
    </row>
    <row r="39" spans="1:48" ht="18.75" customHeight="1">
      <c r="Q39" s="301"/>
      <c r="R39" s="301"/>
      <c r="S39" s="984"/>
      <c r="T39" s="934"/>
      <c r="U39" s="310"/>
      <c r="V39" s="858"/>
      <c r="W39" s="930" t="s">
        <v>659</v>
      </c>
      <c r="X39" s="930" t="s">
        <v>660</v>
      </c>
      <c r="Y39" s="930"/>
      <c r="Z39" s="930" t="s">
        <v>661</v>
      </c>
      <c r="AA39" s="930" t="s">
        <v>660</v>
      </c>
      <c r="AB39" s="930"/>
      <c r="AC39" s="913"/>
      <c r="AD39" s="1014"/>
      <c r="AE39" s="914"/>
      <c r="AF39" s="989"/>
      <c r="AG39" s="858"/>
      <c r="AH39" s="930" t="s">
        <v>659</v>
      </c>
      <c r="AI39" s="930" t="s">
        <v>660</v>
      </c>
      <c r="AJ39" s="930"/>
      <c r="AK39" s="930" t="s">
        <v>661</v>
      </c>
      <c r="AL39" s="930" t="s">
        <v>660</v>
      </c>
      <c r="AM39" s="930"/>
      <c r="AN39" s="913"/>
      <c r="AO39" s="1014"/>
      <c r="AP39" s="914"/>
      <c r="AQ39" s="989"/>
      <c r="AR39" s="992"/>
      <c r="AS39" s="858"/>
    </row>
    <row r="40" spans="1:48" ht="59.25" customHeight="1">
      <c r="B40" s="102" t="s">
        <v>267</v>
      </c>
      <c r="C40" s="102" t="s">
        <v>268</v>
      </c>
      <c r="D40" s="102" t="s">
        <v>269</v>
      </c>
      <c r="E40" s="274" t="s">
        <v>561</v>
      </c>
      <c r="F40" s="274" t="s">
        <v>562</v>
      </c>
      <c r="G40" s="274" t="s">
        <v>563</v>
      </c>
      <c r="I40" s="274" t="s">
        <v>614</v>
      </c>
      <c r="J40" s="274" t="s">
        <v>566</v>
      </c>
      <c r="K40" s="274" t="s">
        <v>615</v>
      </c>
      <c r="L40" s="274" t="s">
        <v>542</v>
      </c>
      <c r="Q40" s="301"/>
      <c r="R40" s="301"/>
      <c r="S40" s="984"/>
      <c r="T40" s="934"/>
      <c r="U40" s="311"/>
      <c r="V40" s="858"/>
      <c r="W40" s="930"/>
      <c r="X40" s="159" t="s">
        <v>662</v>
      </c>
      <c r="Y40" s="159" t="s">
        <v>663</v>
      </c>
      <c r="Z40" s="930"/>
      <c r="AA40" s="159" t="s">
        <v>664</v>
      </c>
      <c r="AB40" s="159" t="s">
        <v>665</v>
      </c>
      <c r="AC40" s="114" t="s">
        <v>570</v>
      </c>
      <c r="AD40" s="939" t="s">
        <v>571</v>
      </c>
      <c r="AE40" s="952"/>
      <c r="AF40" s="990"/>
      <c r="AG40" s="858"/>
      <c r="AH40" s="930"/>
      <c r="AI40" s="159" t="s">
        <v>662</v>
      </c>
      <c r="AJ40" s="159" t="s">
        <v>663</v>
      </c>
      <c r="AK40" s="930"/>
      <c r="AL40" s="159" t="s">
        <v>664</v>
      </c>
      <c r="AM40" s="159" t="s">
        <v>665</v>
      </c>
      <c r="AN40" s="114" t="s">
        <v>570</v>
      </c>
      <c r="AO40" s="939" t="s">
        <v>571</v>
      </c>
      <c r="AP40" s="952"/>
      <c r="AQ40" s="990"/>
      <c r="AR40" s="993"/>
      <c r="AS40" s="858"/>
    </row>
    <row r="41" spans="1:48" ht="11.25" hidden="1" customHeight="1">
      <c r="Q41" s="313"/>
      <c r="R41" s="314">
        <v>1</v>
      </c>
      <c r="S41" s="315" t="s">
        <v>204</v>
      </c>
      <c r="T41" s="316" t="s">
        <v>87</v>
      </c>
      <c r="U41" s="317" t="str">
        <f ca="1">OFFSET(U41,0,-1)</f>
        <v>2</v>
      </c>
      <c r="V41" s="318">
        <f ca="1">OFFSET(V41,0,-1)+1</f>
        <v>3</v>
      </c>
      <c r="W41" s="222"/>
      <c r="X41" s="222"/>
      <c r="Y41" s="222"/>
      <c r="Z41" s="222"/>
      <c r="AA41" s="222"/>
      <c r="AB41" s="222"/>
      <c r="AC41" s="318">
        <f ca="1">OFFSET(AC41,0,-1)+1</f>
        <v>1</v>
      </c>
      <c r="AD41" s="982">
        <f ca="1">OFFSET(AD41,0,-1)+1</f>
        <v>2</v>
      </c>
      <c r="AE41" s="982"/>
      <c r="AF41" s="318">
        <f ca="1">OFFSET(AF41,0,-2)+1</f>
        <v>3</v>
      </c>
      <c r="AG41" s="318">
        <f ca="1">OFFSET(AG41,0,-1)+1</f>
        <v>4</v>
      </c>
      <c r="AH41" s="318"/>
      <c r="AI41" s="318"/>
      <c r="AJ41" s="318"/>
      <c r="AK41" s="318"/>
      <c r="AL41" s="318"/>
      <c r="AM41" s="318">
        <f ca="1">OFFSET(AM41,0,-1)+1</f>
        <v>1</v>
      </c>
      <c r="AN41" s="318">
        <f ca="1">OFFSET(AN41,0,-1)+1</f>
        <v>2</v>
      </c>
      <c r="AO41" s="982">
        <f ca="1">OFFSET(AO41,0,-1)+1</f>
        <v>3</v>
      </c>
      <c r="AP41" s="982"/>
      <c r="AQ41" s="318">
        <f ca="1">OFFSET(AQ41,0,-2)+1</f>
        <v>4</v>
      </c>
      <c r="AR41" s="317">
        <f ca="1">OFFSET(AR41,0,-1)</f>
        <v>4</v>
      </c>
      <c r="AS41" s="318">
        <f ca="1">OFFSET(AS41,0,-1)+1</f>
        <v>5</v>
      </c>
    </row>
    <row r="42" spans="1:48" ht="23.25" customHeight="1">
      <c r="A42" s="319" t="s">
        <v>375</v>
      </c>
      <c r="E42" s="971">
        <v>1</v>
      </c>
      <c r="R42" s="263"/>
      <c r="S42" s="264">
        <f>INDEX(PT_DIFFERENTIATION_NUM_NTAR,MATCH(A42,PT_DIFFERENTIATION_NTAR_ID,0))</f>
        <v>0</v>
      </c>
      <c r="T42" s="265" t="s">
        <v>255</v>
      </c>
      <c r="U42" s="266"/>
      <c r="V42" s="966"/>
      <c r="W42" s="967"/>
      <c r="X42" s="967"/>
      <c r="Y42" s="967"/>
      <c r="Z42" s="967"/>
      <c r="AA42" s="967"/>
      <c r="AB42" s="967"/>
      <c r="AC42" s="967"/>
      <c r="AD42" s="967"/>
      <c r="AE42" s="967"/>
      <c r="AF42" s="968"/>
      <c r="AG42" s="966" t="str">
        <f>INDEX(PT_DIFFERENTIATION_NTAR,MATCH(A42,PT_DIFFERENTIATION_NTAR_ID,0))</f>
        <v/>
      </c>
      <c r="AH42" s="967"/>
      <c r="AI42" s="967"/>
      <c r="AJ42" s="967"/>
      <c r="AK42" s="967"/>
      <c r="AL42" s="967"/>
      <c r="AM42" s="967"/>
      <c r="AN42" s="967"/>
      <c r="AO42" s="967"/>
      <c r="AP42" s="967"/>
      <c r="AQ42" s="967"/>
      <c r="AR42" s="968"/>
      <c r="AS4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63" t="str">
        <f t="shared" ref="AV42:AV54" si="1">IF(T42="","",T42)</f>
        <v>Наименование тарифа</v>
      </c>
    </row>
    <row r="43" spans="1:48" ht="23.25" customHeight="1">
      <c r="A43" s="319" t="s">
        <v>375</v>
      </c>
      <c r="B43" s="319" t="s">
        <v>376</v>
      </c>
      <c r="E43" s="972"/>
      <c r="F43" s="971">
        <v>1</v>
      </c>
      <c r="Q43" s="269"/>
      <c r="R43" s="270"/>
      <c r="S43" s="264" t="str">
        <f>INDEX(PT_DIFFERENTIATION_NUM_TER,MATCH(B43,PT_DIFFERENTIATION_TER_ID,0))</f>
        <v>.</v>
      </c>
      <c r="T43" s="271" t="s">
        <v>521</v>
      </c>
      <c r="U43" s="266"/>
      <c r="V43" s="966"/>
      <c r="W43" s="967"/>
      <c r="X43" s="967"/>
      <c r="Y43" s="967"/>
      <c r="Z43" s="967"/>
      <c r="AA43" s="967"/>
      <c r="AB43" s="967"/>
      <c r="AC43" s="967"/>
      <c r="AD43" s="967"/>
      <c r="AE43" s="967"/>
      <c r="AF43" s="968"/>
      <c r="AG43" s="966" t="str">
        <f>INDEX(PT_DIFFERENTIATION_TER,MATCH(B43,PT_DIFFERENTIATION_TER_ID,0))</f>
        <v/>
      </c>
      <c r="AH43" s="967"/>
      <c r="AI43" s="967"/>
      <c r="AJ43" s="967"/>
      <c r="AK43" s="967"/>
      <c r="AL43" s="967"/>
      <c r="AM43" s="967"/>
      <c r="AN43" s="967"/>
      <c r="AO43" s="967"/>
      <c r="AP43" s="967"/>
      <c r="AQ43" s="967"/>
      <c r="AR43" s="968"/>
      <c r="AS43" s="268" t="s">
        <v>522</v>
      </c>
      <c r="AV43" s="63" t="str">
        <f t="shared" si="1"/>
        <v>Территория действия тарифа</v>
      </c>
    </row>
    <row r="44" spans="1:48" ht="23.25" customHeight="1">
      <c r="A44" s="319" t="s">
        <v>375</v>
      </c>
      <c r="B44" s="319" t="s">
        <v>376</v>
      </c>
      <c r="C44" s="319" t="s">
        <v>377</v>
      </c>
      <c r="E44" s="972"/>
      <c r="F44" s="972"/>
      <c r="G44" s="971">
        <v>1</v>
      </c>
      <c r="Q44" s="269"/>
      <c r="R44" s="270"/>
      <c r="S44" s="264" t="str">
        <f>INDEX(PT_DIFFERENTIATION_NUM_CS,MATCH(C44,PT_DIFFERENTIATION_CS_ID,0))</f>
        <v>..</v>
      </c>
      <c r="T44" s="272" t="s">
        <v>654</v>
      </c>
      <c r="U44" s="266"/>
      <c r="V44" s="966"/>
      <c r="W44" s="967"/>
      <c r="X44" s="967"/>
      <c r="Y44" s="967"/>
      <c r="Z44" s="967"/>
      <c r="AA44" s="967"/>
      <c r="AB44" s="967"/>
      <c r="AC44" s="967"/>
      <c r="AD44" s="967"/>
      <c r="AE44" s="967"/>
      <c r="AF44" s="968"/>
      <c r="AG44" s="966" t="str">
        <f>INDEX(PT_DIFFERENTIATION_CS,MATCH(C44,PT_DIFFERENTIATION_CS_ID,0))</f>
        <v/>
      </c>
      <c r="AH44" s="967"/>
      <c r="AI44" s="967"/>
      <c r="AJ44" s="967"/>
      <c r="AK44" s="967"/>
      <c r="AL44" s="967"/>
      <c r="AM44" s="967"/>
      <c r="AN44" s="967"/>
      <c r="AO44" s="967"/>
      <c r="AP44" s="967"/>
      <c r="AQ44" s="967"/>
      <c r="AR44" s="968"/>
      <c r="AS44" s="268" t="s">
        <v>655</v>
      </c>
      <c r="AV44" s="63" t="str">
        <f t="shared" si="1"/>
        <v>Наименование централизованной системы горячего водоснабжения</v>
      </c>
    </row>
    <row r="45" spans="1:48" ht="23.25" customHeight="1">
      <c r="A45" s="319" t="s">
        <v>375</v>
      </c>
      <c r="B45" s="319" t="s">
        <v>376</v>
      </c>
      <c r="C45" s="319" t="s">
        <v>377</v>
      </c>
      <c r="D45" s="319" t="s">
        <v>666</v>
      </c>
      <c r="E45" s="972"/>
      <c r="F45" s="972"/>
      <c r="G45" s="972"/>
      <c r="H45" s="972"/>
      <c r="I45" s="973" t="str">
        <f>S44&amp;".1"</f>
        <v>...1</v>
      </c>
      <c r="P45" s="975">
        <v>1</v>
      </c>
      <c r="R45" s="275"/>
      <c r="S45" s="264" t="str">
        <f>$I45</f>
        <v>...1</v>
      </c>
      <c r="T45" s="276" t="s">
        <v>607</v>
      </c>
      <c r="U45" s="266"/>
      <c r="V45" s="1038"/>
      <c r="W45" s="1039"/>
      <c r="X45" s="1039"/>
      <c r="Y45" s="1039"/>
      <c r="Z45" s="1039"/>
      <c r="AA45" s="1039"/>
      <c r="AB45" s="1039"/>
      <c r="AC45" s="1039"/>
      <c r="AD45" s="1039"/>
      <c r="AE45" s="1039"/>
      <c r="AF45" s="1040"/>
      <c r="AG45" s="1041"/>
      <c r="AH45" s="1042"/>
      <c r="AI45" s="1042"/>
      <c r="AJ45" s="1042"/>
      <c r="AK45" s="1042"/>
      <c r="AL45" s="1042"/>
      <c r="AM45" s="1042"/>
      <c r="AN45" s="1042"/>
      <c r="AO45" s="1042"/>
      <c r="AP45" s="1042"/>
      <c r="AQ45" s="1042"/>
      <c r="AR45" s="1043"/>
      <c r="AS45" s="268" t="s">
        <v>608</v>
      </c>
      <c r="AV45" s="63" t="str">
        <f t="shared" si="1"/>
        <v>Наименование признака дифференциации</v>
      </c>
    </row>
    <row r="46" spans="1:48" ht="23.25" customHeight="1">
      <c r="A46" s="319" t="s">
        <v>375</v>
      </c>
      <c r="B46" s="319" t="s">
        <v>376</v>
      </c>
      <c r="C46" s="319" t="s">
        <v>377</v>
      </c>
      <c r="D46" s="319" t="s">
        <v>666</v>
      </c>
      <c r="E46" s="972"/>
      <c r="F46" s="972"/>
      <c r="G46" s="972"/>
      <c r="H46" s="972"/>
      <c r="I46" s="974"/>
      <c r="J46" s="973" t="str">
        <f>I45&amp;".1"</f>
        <v>...1.1</v>
      </c>
      <c r="L46" s="274" t="s">
        <v>530</v>
      </c>
      <c r="P46" s="833"/>
      <c r="Q46" s="975">
        <v>1</v>
      </c>
      <c r="R46" s="277"/>
      <c r="S46" s="264" t="str">
        <f>$J46</f>
        <v>...1.1</v>
      </c>
      <c r="T46" s="278" t="s">
        <v>531</v>
      </c>
      <c r="U46" s="266"/>
      <c r="V46" s="960"/>
      <c r="W46" s="961"/>
      <c r="X46" s="961"/>
      <c r="Y46" s="961"/>
      <c r="Z46" s="961"/>
      <c r="AA46" s="961"/>
      <c r="AB46" s="961"/>
      <c r="AC46" s="961"/>
      <c r="AD46" s="961"/>
      <c r="AE46" s="961"/>
      <c r="AF46" s="962"/>
      <c r="AG46" s="960"/>
      <c r="AH46" s="961"/>
      <c r="AI46" s="961"/>
      <c r="AJ46" s="961"/>
      <c r="AK46" s="961"/>
      <c r="AL46" s="961"/>
      <c r="AM46" s="961"/>
      <c r="AN46" s="961"/>
      <c r="AO46" s="961"/>
      <c r="AP46" s="961"/>
      <c r="AQ46" s="961"/>
      <c r="AR46" s="962"/>
      <c r="AS46" s="349" t="s">
        <v>609</v>
      </c>
      <c r="AV46" s="63" t="str">
        <f t="shared" si="1"/>
        <v>Группа потребителей</v>
      </c>
    </row>
    <row r="47" spans="1:48" ht="23.25" customHeight="1">
      <c r="A47" s="319" t="s">
        <v>375</v>
      </c>
      <c r="B47" s="319" t="s">
        <v>376</v>
      </c>
      <c r="C47" s="319" t="s">
        <v>377</v>
      </c>
      <c r="D47" s="319" t="s">
        <v>666</v>
      </c>
      <c r="E47" s="972"/>
      <c r="F47" s="972"/>
      <c r="G47" s="972"/>
      <c r="H47" s="972"/>
      <c r="I47" s="974"/>
      <c r="J47" s="974"/>
      <c r="K47" s="973" t="str">
        <f>J46&amp;".1"</f>
        <v>...1.1.1</v>
      </c>
      <c r="P47" s="833"/>
      <c r="Q47" s="833"/>
      <c r="R47" s="277">
        <v>1</v>
      </c>
      <c r="S47" s="264" t="str">
        <f>$K47</f>
        <v>...1.1.1</v>
      </c>
      <c r="T47" s="387"/>
      <c r="U47" s="266"/>
      <c r="V47" s="280"/>
      <c r="W47" s="280"/>
      <c r="X47" s="280"/>
      <c r="Y47" s="280"/>
      <c r="Z47" s="280"/>
      <c r="AA47" s="280"/>
      <c r="AB47" s="280"/>
      <c r="AC47" s="970"/>
      <c r="AD47" s="969" t="s">
        <v>46</v>
      </c>
      <c r="AE47" s="970"/>
      <c r="AF47" s="969" t="s">
        <v>46</v>
      </c>
      <c r="AG47" s="280"/>
      <c r="AH47" s="280"/>
      <c r="AI47" s="280"/>
      <c r="AJ47" s="280"/>
      <c r="AK47" s="280"/>
      <c r="AL47" s="280"/>
      <c r="AM47" s="280"/>
      <c r="AN47" s="976"/>
      <c r="AO47" s="845" t="s">
        <v>46</v>
      </c>
      <c r="AP47" s="978"/>
      <c r="AQ47" s="845" t="s">
        <v>39</v>
      </c>
      <c r="AR47" s="388"/>
      <c r="AS47"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242" t="e">
        <f ca="1">STRCHECKDATE(V48:AR48)</f>
        <v>#NAME?</v>
      </c>
      <c r="AV47" s="63" t="str">
        <f t="shared" si="1"/>
        <v/>
      </c>
    </row>
    <row r="48" spans="1:48" ht="14.25" hidden="1" customHeight="1">
      <c r="A48" s="319" t="s">
        <v>375</v>
      </c>
      <c r="B48" s="319" t="s">
        <v>376</v>
      </c>
      <c r="C48" s="319" t="s">
        <v>377</v>
      </c>
      <c r="D48" s="319" t="s">
        <v>666</v>
      </c>
      <c r="E48" s="972"/>
      <c r="F48" s="972"/>
      <c r="G48" s="972"/>
      <c r="H48" s="972"/>
      <c r="I48" s="974"/>
      <c r="J48" s="974"/>
      <c r="K48" s="973"/>
      <c r="P48" s="833"/>
      <c r="Q48" s="833"/>
      <c r="R48" s="277"/>
      <c r="S48" s="247"/>
      <c r="T48" s="266"/>
      <c r="U48" s="266"/>
      <c r="V48" s="298"/>
      <c r="W48" s="298"/>
      <c r="X48" s="298"/>
      <c r="Y48" s="298"/>
      <c r="Z48" s="298"/>
      <c r="AA48" s="298"/>
      <c r="AB48" s="298"/>
      <c r="AC48" s="969"/>
      <c r="AD48" s="969"/>
      <c r="AE48" s="969"/>
      <c r="AF48" s="969"/>
      <c r="AG48" s="281"/>
      <c r="AH48" s="281"/>
      <c r="AI48" s="281"/>
      <c r="AJ48" s="281"/>
      <c r="AK48" s="281"/>
      <c r="AL48" s="281"/>
      <c r="AM48" s="281"/>
      <c r="AN48" s="977"/>
      <c r="AO48" s="845"/>
      <c r="AP48" s="979"/>
      <c r="AQ48" s="845"/>
      <c r="AR48" s="389"/>
      <c r="AS48" s="1044"/>
      <c r="AV48" s="63" t="str">
        <f t="shared" si="1"/>
        <v/>
      </c>
    </row>
    <row r="49" spans="1:48" ht="21" customHeight="1">
      <c r="A49" s="319" t="s">
        <v>375</v>
      </c>
      <c r="B49" s="319" t="s">
        <v>376</v>
      </c>
      <c r="C49" s="319" t="s">
        <v>377</v>
      </c>
      <c r="D49" s="319" t="s">
        <v>666</v>
      </c>
      <c r="E49" s="972"/>
      <c r="F49" s="972"/>
      <c r="G49" s="972"/>
      <c r="H49" s="972"/>
      <c r="I49" s="974"/>
      <c r="J49" s="973"/>
      <c r="P49" s="833"/>
      <c r="Q49" s="833"/>
      <c r="R49" s="275"/>
      <c r="S49" s="286"/>
      <c r="T49" s="289" t="s">
        <v>610</v>
      </c>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268" t="s">
        <v>611</v>
      </c>
      <c r="AV49" s="63" t="str">
        <f t="shared" si="1"/>
        <v>Добавить значение признака дифференциации</v>
      </c>
    </row>
    <row r="50" spans="1:48" ht="21" customHeight="1">
      <c r="A50" s="319" t="s">
        <v>375</v>
      </c>
      <c r="B50" s="319" t="s">
        <v>376</v>
      </c>
      <c r="C50" s="319" t="s">
        <v>377</v>
      </c>
      <c r="D50" s="319" t="s">
        <v>666</v>
      </c>
      <c r="E50" s="972"/>
      <c r="F50" s="972"/>
      <c r="G50" s="972"/>
      <c r="H50" s="972"/>
      <c r="I50" s="973"/>
      <c r="P50" s="833"/>
      <c r="R50" s="275"/>
      <c r="S50" s="286"/>
      <c r="T50" s="292" t="s">
        <v>536</v>
      </c>
      <c r="U50" s="93"/>
      <c r="V50" s="93"/>
      <c r="W50" s="93"/>
      <c r="X50" s="93"/>
      <c r="Y50" s="93"/>
      <c r="Z50" s="93"/>
      <c r="AA50" s="93"/>
      <c r="AB50" s="93"/>
      <c r="AC50" s="93"/>
      <c r="AD50" s="93"/>
      <c r="AE50" s="93"/>
      <c r="AF50" s="290"/>
      <c r="AG50" s="93"/>
      <c r="AH50" s="93"/>
      <c r="AI50" s="93"/>
      <c r="AJ50" s="93"/>
      <c r="AK50" s="93"/>
      <c r="AL50" s="93"/>
      <c r="AM50" s="93"/>
      <c r="AN50" s="93"/>
      <c r="AO50" s="93"/>
      <c r="AP50" s="93"/>
      <c r="AQ50" s="290"/>
      <c r="AR50" s="93"/>
      <c r="AS50" s="390"/>
      <c r="AV50" s="63" t="str">
        <f t="shared" si="1"/>
        <v>Добавить группу потребителей</v>
      </c>
    </row>
    <row r="51" spans="1:48" ht="21" customHeight="1">
      <c r="A51" s="319" t="s">
        <v>375</v>
      </c>
      <c r="B51" s="319" t="s">
        <v>376</v>
      </c>
      <c r="C51" s="319" t="s">
        <v>377</v>
      </c>
      <c r="D51" s="319" t="s">
        <v>666</v>
      </c>
      <c r="E51" s="972"/>
      <c r="F51" s="972"/>
      <c r="G51" s="972"/>
      <c r="H51" s="971"/>
      <c r="R51" s="263"/>
      <c r="S51" s="286"/>
      <c r="T51" s="391" t="s">
        <v>612</v>
      </c>
      <c r="U51" s="93"/>
      <c r="V51" s="93"/>
      <c r="W51" s="93"/>
      <c r="X51" s="93"/>
      <c r="Y51" s="93"/>
      <c r="Z51" s="93"/>
      <c r="AA51" s="93"/>
      <c r="AB51" s="93"/>
      <c r="AC51" s="93"/>
      <c r="AD51" s="93"/>
      <c r="AE51" s="93"/>
      <c r="AF51" s="290"/>
      <c r="AG51" s="93"/>
      <c r="AH51" s="93"/>
      <c r="AI51" s="93"/>
      <c r="AJ51" s="93"/>
      <c r="AK51" s="93"/>
      <c r="AL51" s="93"/>
      <c r="AM51" s="93"/>
      <c r="AN51" s="93"/>
      <c r="AO51" s="93"/>
      <c r="AP51" s="93"/>
      <c r="AQ51" s="290"/>
      <c r="AR51" s="93"/>
      <c r="AS51" s="291"/>
      <c r="AV51" s="63" t="str">
        <f t="shared" si="1"/>
        <v>Добавить наименование признака дифференциации</v>
      </c>
    </row>
    <row r="52" spans="1:48" ht="14.25" hidden="1" customHeight="1">
      <c r="A52" s="51" t="s">
        <v>375</v>
      </c>
      <c r="B52" s="51" t="s">
        <v>376</v>
      </c>
      <c r="E52" s="972"/>
      <c r="F52" s="971"/>
      <c r="T52" s="297" t="s">
        <v>539</v>
      </c>
      <c r="AV52" s="63" t="str">
        <f t="shared" si="1"/>
        <v>Добавить централизованную систему для дифференциации</v>
      </c>
    </row>
    <row r="53" spans="1:48" ht="14.25" hidden="1" customHeight="1">
      <c r="A53" s="51" t="s">
        <v>375</v>
      </c>
      <c r="E53" s="971"/>
      <c r="T53" s="297" t="s">
        <v>540</v>
      </c>
      <c r="AV53" s="63" t="str">
        <f t="shared" si="1"/>
        <v>Добавить территорию для дифференциации</v>
      </c>
    </row>
    <row r="54" spans="1:48" ht="14.25" hidden="1" customHeight="1">
      <c r="T54" s="297" t="s">
        <v>572</v>
      </c>
      <c r="AV54" s="63" t="str">
        <f t="shared" si="1"/>
        <v>Добавить наименование тарифа</v>
      </c>
    </row>
    <row r="55" spans="1:48" ht="11.25" customHeight="1"/>
    <row r="56" spans="1:48" ht="14.25" customHeight="1">
      <c r="T56" s="833"/>
      <c r="U56" s="833"/>
      <c r="V56" s="833"/>
      <c r="W56" s="833"/>
      <c r="X56" s="833"/>
      <c r="Y56" s="833"/>
      <c r="Z56" s="833"/>
      <c r="AA56" s="833"/>
      <c r="AB56" s="833"/>
      <c r="AC56" s="833"/>
      <c r="AD56" s="833"/>
      <c r="AE56" s="833"/>
      <c r="AF56" s="833"/>
      <c r="AG56" s="833"/>
      <c r="AH56" s="833"/>
      <c r="AI56" s="833"/>
      <c r="AJ56" s="833"/>
      <c r="AK56" s="833"/>
      <c r="AL56" s="833"/>
      <c r="AM56" s="833"/>
      <c r="AN56" s="833"/>
      <c r="AO56" s="833"/>
      <c r="AP56" s="833"/>
      <c r="AQ56" s="833"/>
      <c r="AR56" s="833"/>
      <c r="AS56" s="833"/>
    </row>
    <row r="58" spans="1:48" ht="14.25" customHeight="1">
      <c r="T58" s="833"/>
      <c r="U58" s="833"/>
      <c r="V58" s="833"/>
      <c r="W58" s="833"/>
      <c r="X58" s="833"/>
      <c r="Y58" s="833"/>
      <c r="Z58" s="833"/>
      <c r="AA58" s="833"/>
      <c r="AB58" s="833"/>
      <c r="AC58" s="833"/>
      <c r="AD58" s="833"/>
      <c r="AE58" s="833"/>
      <c r="AF58" s="833"/>
      <c r="AG58" s="833"/>
      <c r="AH58" s="833"/>
      <c r="AI58" s="833"/>
      <c r="AJ58" s="833"/>
      <c r="AK58" s="833"/>
      <c r="AL58" s="833"/>
      <c r="AM58" s="833"/>
      <c r="AN58" s="833"/>
      <c r="AO58" s="833"/>
      <c r="AP58" s="833"/>
      <c r="AQ58" s="833"/>
      <c r="AR58" s="833"/>
      <c r="AS58" s="833"/>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58"/>
  <sheetViews>
    <sheetView showGridLines="0" topLeftCell="P23" zoomScale="90"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03125" hidden="1" customWidth="1"/>
    <col min="33" max="39" width="19.7109375" customWidth="1"/>
    <col min="40" max="40" width="11.7109375" customWidth="1"/>
    <col min="41" max="41" width="3.7109375" customWidth="1"/>
    <col min="42" max="42" width="11.7109375" customWidth="1"/>
    <col min="43" max="43" width="8.5703125" hidden="1" customWidth="1"/>
    <col min="44" max="44" width="4.7109375" customWidth="1"/>
    <col min="45" max="45" width="115.7109375" customWidth="1"/>
    <col min="48" max="48" width="11.140625" customWidth="1"/>
  </cols>
  <sheetData>
    <row r="1" spans="5:48" ht="14.25" hidden="1" customHeight="1"/>
    <row r="2" spans="5:48" ht="23.25" hidden="1" customHeight="1">
      <c r="E2" s="971">
        <v>1</v>
      </c>
      <c r="R2" s="263"/>
      <c r="S2" s="264" t="e">
        <f>INDEX(PT_DIFFERENTIATION_NUM_NTAR,MATCH(A2,PT_DIFFERENTIATION_NTAR_ID,0))</f>
        <v>#N/A</v>
      </c>
      <c r="T2" s="265" t="s">
        <v>255</v>
      </c>
      <c r="U2" s="266"/>
      <c r="V2" s="966"/>
      <c r="W2" s="967"/>
      <c r="X2" s="967"/>
      <c r="Y2" s="967"/>
      <c r="Z2" s="967"/>
      <c r="AA2" s="967"/>
      <c r="AB2" s="967"/>
      <c r="AC2" s="967"/>
      <c r="AD2" s="967"/>
      <c r="AE2" s="967"/>
      <c r="AF2" s="968"/>
      <c r="AG2" s="966" t="e">
        <f>INDEX(PT_DIFFERENTIATION_NTAR,MATCH(A2,PT_DIFFERENTIATION_NTAR_ID,0))</f>
        <v>#N/A</v>
      </c>
      <c r="AH2" s="967"/>
      <c r="AI2" s="967"/>
      <c r="AJ2" s="967"/>
      <c r="AK2" s="967"/>
      <c r="AL2" s="967"/>
      <c r="AM2" s="967"/>
      <c r="AN2" s="967"/>
      <c r="AO2" s="967"/>
      <c r="AP2" s="967"/>
      <c r="AQ2" s="967"/>
      <c r="AR2" s="968"/>
      <c r="AS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63" t="str">
        <f t="shared" ref="AV2:AV13" si="0">IF(T2="","",T2)</f>
        <v>Наименование тарифа</v>
      </c>
    </row>
    <row r="3" spans="5:48" ht="23.25" hidden="1" customHeight="1">
      <c r="E3" s="972"/>
      <c r="F3" s="971">
        <v>1</v>
      </c>
      <c r="Q3" s="269"/>
      <c r="R3" s="270"/>
      <c r="S3" s="264" t="e">
        <f>INDEX(PT_DIFFERENTIATION_NUM_TER,MATCH(B3,PT_DIFFERENTIATION_TER_ID,0))</f>
        <v>#N/A</v>
      </c>
      <c r="T3" s="271" t="s">
        <v>521</v>
      </c>
      <c r="U3" s="266"/>
      <c r="V3" s="966"/>
      <c r="W3" s="967"/>
      <c r="X3" s="967"/>
      <c r="Y3" s="967"/>
      <c r="Z3" s="967"/>
      <c r="AA3" s="967"/>
      <c r="AB3" s="967"/>
      <c r="AC3" s="967"/>
      <c r="AD3" s="967"/>
      <c r="AE3" s="967"/>
      <c r="AF3" s="968"/>
      <c r="AG3" s="966" t="e">
        <f>INDEX(PT_DIFFERENTIATION_TER,MATCH(B3,PT_DIFFERENTIATION_TER_ID,0))</f>
        <v>#N/A</v>
      </c>
      <c r="AH3" s="967"/>
      <c r="AI3" s="967"/>
      <c r="AJ3" s="967"/>
      <c r="AK3" s="967"/>
      <c r="AL3" s="967"/>
      <c r="AM3" s="967"/>
      <c r="AN3" s="967"/>
      <c r="AO3" s="967"/>
      <c r="AP3" s="967"/>
      <c r="AQ3" s="967"/>
      <c r="AR3" s="968"/>
      <c r="AS3" s="268" t="s">
        <v>522</v>
      </c>
      <c r="AV3" s="63" t="str">
        <f t="shared" si="0"/>
        <v>Территория действия тарифа</v>
      </c>
    </row>
    <row r="4" spans="5:48" ht="23.25" hidden="1" customHeight="1">
      <c r="E4" s="972"/>
      <c r="F4" s="972"/>
      <c r="G4" s="971">
        <v>1</v>
      </c>
      <c r="Q4" s="269"/>
      <c r="R4" s="270"/>
      <c r="S4" s="264" t="e">
        <f>INDEX(PT_DIFFERENTIATION_NUM_CS,MATCH(C4,PT_DIFFERENTIATION_CS_ID,0))</f>
        <v>#N/A</v>
      </c>
      <c r="T4" s="272" t="s">
        <v>654</v>
      </c>
      <c r="U4" s="266"/>
      <c r="V4" s="966"/>
      <c r="W4" s="967"/>
      <c r="X4" s="967"/>
      <c r="Y4" s="967"/>
      <c r="Z4" s="967"/>
      <c r="AA4" s="967"/>
      <c r="AB4" s="967"/>
      <c r="AC4" s="967"/>
      <c r="AD4" s="967"/>
      <c r="AE4" s="967"/>
      <c r="AF4" s="968"/>
      <c r="AG4" s="966" t="e">
        <f>INDEX(PT_DIFFERENTIATION_CS,MATCH(C4,PT_DIFFERENTIATION_CS_ID,0))</f>
        <v>#N/A</v>
      </c>
      <c r="AH4" s="967"/>
      <c r="AI4" s="967"/>
      <c r="AJ4" s="967"/>
      <c r="AK4" s="967"/>
      <c r="AL4" s="967"/>
      <c r="AM4" s="967"/>
      <c r="AN4" s="967"/>
      <c r="AO4" s="967"/>
      <c r="AP4" s="967"/>
      <c r="AQ4" s="967"/>
      <c r="AR4" s="968"/>
      <c r="AS4" s="268" t="s">
        <v>655</v>
      </c>
      <c r="AV4" s="63" t="str">
        <f t="shared" si="0"/>
        <v>Наименование централизованной системы горячего водоснабжения</v>
      </c>
    </row>
    <row r="5" spans="5:48" ht="23.25" hidden="1" customHeight="1">
      <c r="E5" s="972"/>
      <c r="F5" s="972"/>
      <c r="G5" s="972"/>
      <c r="H5" s="972"/>
      <c r="I5" s="973" t="e">
        <f>S4&amp;".1"</f>
        <v>#N/A</v>
      </c>
      <c r="P5" s="975">
        <v>1</v>
      </c>
      <c r="R5" s="275"/>
      <c r="S5" s="264" t="e">
        <f>$I5</f>
        <v>#N/A</v>
      </c>
      <c r="T5" s="276" t="s">
        <v>607</v>
      </c>
      <c r="U5" s="266"/>
      <c r="V5" s="1038"/>
      <c r="W5" s="1039"/>
      <c r="X5" s="1039"/>
      <c r="Y5" s="1039"/>
      <c r="Z5" s="1039"/>
      <c r="AA5" s="1039"/>
      <c r="AB5" s="1039"/>
      <c r="AC5" s="1039"/>
      <c r="AD5" s="1039"/>
      <c r="AE5" s="1039"/>
      <c r="AF5" s="1040"/>
      <c r="AG5" s="1041"/>
      <c r="AH5" s="1042"/>
      <c r="AI5" s="1042"/>
      <c r="AJ5" s="1042"/>
      <c r="AK5" s="1042"/>
      <c r="AL5" s="1042"/>
      <c r="AM5" s="1042"/>
      <c r="AN5" s="1042"/>
      <c r="AO5" s="1042"/>
      <c r="AP5" s="1042"/>
      <c r="AQ5" s="1042"/>
      <c r="AR5" s="1043"/>
      <c r="AS5" s="268" t="s">
        <v>608</v>
      </c>
      <c r="AV5" s="63" t="str">
        <f t="shared" si="0"/>
        <v>Наименование признака дифференциации</v>
      </c>
    </row>
    <row r="6" spans="5:48" ht="23.25" hidden="1" customHeight="1">
      <c r="E6" s="972"/>
      <c r="F6" s="972"/>
      <c r="G6" s="972"/>
      <c r="H6" s="972"/>
      <c r="I6" s="974"/>
      <c r="J6" s="973" t="e">
        <f>I5&amp;".1"</f>
        <v>#N/A</v>
      </c>
      <c r="L6" s="274" t="s">
        <v>530</v>
      </c>
      <c r="P6" s="833"/>
      <c r="Q6" s="975">
        <v>1</v>
      </c>
      <c r="R6" s="277"/>
      <c r="S6" s="264" t="e">
        <f>$J6</f>
        <v>#N/A</v>
      </c>
      <c r="T6" s="278" t="s">
        <v>531</v>
      </c>
      <c r="U6" s="266"/>
      <c r="V6" s="960"/>
      <c r="W6" s="961"/>
      <c r="X6" s="961"/>
      <c r="Y6" s="961"/>
      <c r="Z6" s="961"/>
      <c r="AA6" s="961"/>
      <c r="AB6" s="961"/>
      <c r="AC6" s="961"/>
      <c r="AD6" s="961"/>
      <c r="AE6" s="961"/>
      <c r="AF6" s="962"/>
      <c r="AG6" s="960"/>
      <c r="AH6" s="961"/>
      <c r="AI6" s="961"/>
      <c r="AJ6" s="961"/>
      <c r="AK6" s="961"/>
      <c r="AL6" s="961"/>
      <c r="AM6" s="961"/>
      <c r="AN6" s="961"/>
      <c r="AO6" s="961"/>
      <c r="AP6" s="961"/>
      <c r="AQ6" s="961"/>
      <c r="AR6" s="962"/>
      <c r="AS6" s="349" t="s">
        <v>609</v>
      </c>
      <c r="AV6" s="63" t="str">
        <f t="shared" si="0"/>
        <v>Группа потребителей</v>
      </c>
    </row>
    <row r="7" spans="5:48" ht="23.25" hidden="1" customHeight="1">
      <c r="E7" s="972"/>
      <c r="F7" s="972"/>
      <c r="G7" s="972"/>
      <c r="H7" s="972"/>
      <c r="I7" s="974"/>
      <c r="J7" s="974"/>
      <c r="K7" s="973" t="e">
        <f>J6&amp;".1"</f>
        <v>#N/A</v>
      </c>
      <c r="P7" s="833"/>
      <c r="Q7" s="833"/>
      <c r="R7" s="277">
        <v>1</v>
      </c>
      <c r="S7" s="264" t="e">
        <f>$K7</f>
        <v>#N/A</v>
      </c>
      <c r="T7" s="387"/>
      <c r="U7" s="266"/>
      <c r="V7" s="280"/>
      <c r="W7" s="280"/>
      <c r="X7" s="280"/>
      <c r="Y7" s="280"/>
      <c r="Z7" s="280"/>
      <c r="AA7" s="280"/>
      <c r="AB7" s="282"/>
      <c r="AC7" s="976"/>
      <c r="AD7" s="845" t="s">
        <v>46</v>
      </c>
      <c r="AE7" s="976"/>
      <c r="AF7" s="845" t="s">
        <v>46</v>
      </c>
      <c r="AG7" s="280"/>
      <c r="AH7" s="280"/>
      <c r="AI7" s="280"/>
      <c r="AJ7" s="280"/>
      <c r="AK7" s="280"/>
      <c r="AL7" s="280"/>
      <c r="AM7" s="282"/>
      <c r="AN7" s="976"/>
      <c r="AO7" s="845" t="s">
        <v>46</v>
      </c>
      <c r="AP7" s="978"/>
      <c r="AQ7" s="845" t="s">
        <v>46</v>
      </c>
      <c r="AR7" s="388"/>
      <c r="AS7"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242" t="e">
        <f ca="1">STRCHECKDATE(V8:AR8)</f>
        <v>#NAME?</v>
      </c>
      <c r="AV7" s="63" t="str">
        <f t="shared" si="0"/>
        <v/>
      </c>
    </row>
    <row r="8" spans="5:48" ht="14.25" hidden="1" customHeight="1">
      <c r="E8" s="972"/>
      <c r="F8" s="972"/>
      <c r="G8" s="972"/>
      <c r="H8" s="972"/>
      <c r="I8" s="974"/>
      <c r="J8" s="974"/>
      <c r="K8" s="973"/>
      <c r="P8" s="833"/>
      <c r="Q8" s="833"/>
      <c r="R8" s="277"/>
      <c r="S8" s="247"/>
      <c r="T8" s="266"/>
      <c r="U8" s="266"/>
      <c r="V8" s="281"/>
      <c r="W8" s="281"/>
      <c r="X8" s="281"/>
      <c r="Y8" s="281"/>
      <c r="Z8" s="281"/>
      <c r="AA8" s="281"/>
      <c r="AB8" s="284" t="str">
        <f>AC7&amp;"-"&amp;AE7</f>
        <v>-</v>
      </c>
      <c r="AC8" s="977"/>
      <c r="AD8" s="845"/>
      <c r="AE8" s="977"/>
      <c r="AF8" s="845"/>
      <c r="AG8" s="281"/>
      <c r="AH8" s="281"/>
      <c r="AI8" s="281"/>
      <c r="AJ8" s="281"/>
      <c r="AK8" s="281"/>
      <c r="AL8" s="281"/>
      <c r="AM8" s="284" t="str">
        <f>AN7&amp;"-"&amp;AP7</f>
        <v>-</v>
      </c>
      <c r="AN8" s="977"/>
      <c r="AO8" s="845"/>
      <c r="AP8" s="979"/>
      <c r="AQ8" s="845"/>
      <c r="AR8" s="389"/>
      <c r="AS8" s="1044"/>
      <c r="AV8" s="63" t="str">
        <f t="shared" si="0"/>
        <v/>
      </c>
    </row>
    <row r="9" spans="5:48" ht="21" hidden="1" customHeight="1">
      <c r="E9" s="972"/>
      <c r="F9" s="972"/>
      <c r="G9" s="972"/>
      <c r="H9" s="972"/>
      <c r="I9" s="974"/>
      <c r="J9" s="973"/>
      <c r="P9" s="833"/>
      <c r="Q9" s="833"/>
      <c r="R9" s="275"/>
      <c r="S9" s="286"/>
      <c r="T9" s="289" t="s">
        <v>610</v>
      </c>
      <c r="U9" s="93"/>
      <c r="V9" s="93"/>
      <c r="W9" s="93"/>
      <c r="X9" s="93"/>
      <c r="Y9" s="93"/>
      <c r="Z9" s="93"/>
      <c r="AA9" s="93"/>
      <c r="AB9" s="93"/>
      <c r="AC9" s="93"/>
      <c r="AD9" s="93"/>
      <c r="AE9" s="93"/>
      <c r="AF9" s="93"/>
      <c r="AG9" s="93"/>
      <c r="AH9" s="93"/>
      <c r="AI9" s="93"/>
      <c r="AJ9" s="93"/>
      <c r="AK9" s="93"/>
      <c r="AL9" s="93"/>
      <c r="AM9" s="93"/>
      <c r="AN9" s="93"/>
      <c r="AO9" s="93"/>
      <c r="AP9" s="93"/>
      <c r="AQ9" s="93"/>
      <c r="AR9" s="93"/>
      <c r="AS9" s="268" t="s">
        <v>611</v>
      </c>
      <c r="AV9" s="63" t="str">
        <f t="shared" si="0"/>
        <v>Добавить значение признака дифференциации</v>
      </c>
    </row>
    <row r="10" spans="5:48" ht="21" hidden="1" customHeight="1">
      <c r="E10" s="972"/>
      <c r="F10" s="972"/>
      <c r="G10" s="972"/>
      <c r="H10" s="972"/>
      <c r="I10" s="973"/>
      <c r="P10" s="833"/>
      <c r="R10" s="275"/>
      <c r="S10" s="286"/>
      <c r="T10" s="292" t="s">
        <v>536</v>
      </c>
      <c r="U10" s="93"/>
      <c r="V10" s="93"/>
      <c r="W10" s="93"/>
      <c r="X10" s="93"/>
      <c r="Y10" s="93"/>
      <c r="Z10" s="93"/>
      <c r="AA10" s="93"/>
      <c r="AB10" s="93"/>
      <c r="AC10" s="93"/>
      <c r="AD10" s="93"/>
      <c r="AE10" s="93"/>
      <c r="AF10" s="290"/>
      <c r="AG10" s="93"/>
      <c r="AH10" s="93"/>
      <c r="AI10" s="93"/>
      <c r="AJ10" s="93"/>
      <c r="AK10" s="93"/>
      <c r="AL10" s="93"/>
      <c r="AM10" s="93"/>
      <c r="AN10" s="93"/>
      <c r="AO10" s="93"/>
      <c r="AP10" s="93"/>
      <c r="AQ10" s="290"/>
      <c r="AR10" s="93"/>
      <c r="AS10" s="390"/>
      <c r="AV10" s="63" t="str">
        <f t="shared" si="0"/>
        <v>Добавить группу потребителей</v>
      </c>
    </row>
    <row r="11" spans="5:48" ht="21" hidden="1" customHeight="1">
      <c r="E11" s="972"/>
      <c r="F11" s="972"/>
      <c r="G11" s="972"/>
      <c r="H11" s="971"/>
      <c r="R11" s="263"/>
      <c r="S11" s="286"/>
      <c r="T11" s="391" t="s">
        <v>612</v>
      </c>
      <c r="U11" s="93"/>
      <c r="V11" s="93"/>
      <c r="W11" s="93"/>
      <c r="X11" s="93"/>
      <c r="Y11" s="93"/>
      <c r="Z11" s="93"/>
      <c r="AA11" s="93"/>
      <c r="AB11" s="93"/>
      <c r="AC11" s="93"/>
      <c r="AD11" s="93"/>
      <c r="AE11" s="93"/>
      <c r="AF11" s="290"/>
      <c r="AG11" s="93"/>
      <c r="AH11" s="93"/>
      <c r="AI11" s="93"/>
      <c r="AJ11" s="93"/>
      <c r="AK11" s="93"/>
      <c r="AL11" s="93"/>
      <c r="AM11" s="93"/>
      <c r="AN11" s="93"/>
      <c r="AO11" s="93"/>
      <c r="AP11" s="93"/>
      <c r="AQ11" s="290"/>
      <c r="AR11" s="93"/>
      <c r="AS11" s="291"/>
      <c r="AV11" s="63" t="str">
        <f t="shared" si="0"/>
        <v>Добавить наименование признака дифференциации</v>
      </c>
    </row>
    <row r="12" spans="5:48" ht="14.25" hidden="1" customHeight="1">
      <c r="E12" s="972"/>
      <c r="F12" s="971"/>
      <c r="T12" s="297" t="s">
        <v>539</v>
      </c>
      <c r="AV12" s="63" t="str">
        <f t="shared" si="0"/>
        <v>Добавить централизованную систему для дифференциации</v>
      </c>
    </row>
    <row r="13" spans="5:48" ht="14.25" hidden="1" customHeight="1">
      <c r="E13" s="971"/>
      <c r="T13" s="297" t="s">
        <v>540</v>
      </c>
      <c r="AV13" s="63" t="str">
        <f t="shared" si="0"/>
        <v>Добавить территорию для дифференциации</v>
      </c>
    </row>
    <row r="14" spans="5:48" ht="14.25" hidden="1" customHeight="1"/>
    <row r="15" spans="5:48" ht="14.25" hidden="1" customHeight="1">
      <c r="AG15" s="298"/>
      <c r="AH15" s="298"/>
      <c r="AI15" s="298"/>
      <c r="AJ15" s="298"/>
      <c r="AK15" s="298"/>
      <c r="AL15" s="298"/>
      <c r="AM15" s="299"/>
      <c r="AN15" s="970"/>
      <c r="AO15" s="969" t="s">
        <v>46</v>
      </c>
      <c r="AP15" s="970"/>
      <c r="AQ15" s="969" t="s">
        <v>46</v>
      </c>
    </row>
    <row r="16" spans="5:48" ht="14.25" hidden="1" customHeight="1">
      <c r="AG16" s="298"/>
      <c r="AH16" s="298"/>
      <c r="AI16" s="298"/>
      <c r="AJ16" s="298"/>
      <c r="AK16" s="298"/>
      <c r="AL16" s="298"/>
      <c r="AM16" s="284" t="str">
        <f>AN15&amp;"-"&amp;AP15</f>
        <v>-</v>
      </c>
      <c r="AN16" s="969"/>
      <c r="AO16" s="969"/>
      <c r="AP16" s="969"/>
      <c r="AQ16" s="969"/>
    </row>
    <row r="17" spans="15:43" ht="14.25" hidden="1" customHeight="1"/>
    <row r="18" spans="15:43" ht="22.5" hidden="1" customHeight="1">
      <c r="O18" s="300" t="s">
        <v>541</v>
      </c>
      <c r="AC18" s="300"/>
      <c r="AE18" s="300"/>
      <c r="AN18" s="300"/>
      <c r="AP18" s="300"/>
    </row>
    <row r="19" spans="15:43" ht="14.25" hidden="1" customHeight="1"/>
    <row r="20" spans="15:43" ht="12" hidden="1" customHeight="1">
      <c r="O20" s="274" t="s">
        <v>542</v>
      </c>
      <c r="T20" s="21" t="s">
        <v>543</v>
      </c>
      <c r="AD20" s="102" t="s">
        <v>544</v>
      </c>
      <c r="AF20" s="102" t="s">
        <v>545</v>
      </c>
      <c r="AG20" s="21" t="s">
        <v>543</v>
      </c>
      <c r="AO20" s="102" t="s">
        <v>546</v>
      </c>
      <c r="AQ20" s="102" t="s">
        <v>545</v>
      </c>
    </row>
    <row r="21" spans="15:43" ht="14.25" hidden="1" customHeight="1"/>
    <row r="22" spans="15:43" ht="14.25" hidden="1" customHeight="1"/>
    <row r="23" spans="15:43" ht="14.25" customHeight="1">
      <c r="Q23" s="301"/>
      <c r="R23" s="301"/>
      <c r="S23" s="302"/>
      <c r="T23" s="22"/>
      <c r="U23" s="22"/>
    </row>
    <row r="24" spans="15:43" ht="24.75" customHeight="1">
      <c r="Q24" s="301"/>
      <c r="R24" s="301"/>
      <c r="S24" s="9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row>
    <row r="25" spans="15:43" ht="14.25" customHeight="1">
      <c r="Q25" s="301"/>
      <c r="R25" s="301"/>
      <c r="S25" s="927" t="str">
        <f>IF(org=0,"Не определено",org)</f>
        <v>ООО "Смоленскрегионтеплоэнерго"</v>
      </c>
      <c r="T25" s="927"/>
      <c r="U25" s="927"/>
      <c r="V25" s="927"/>
      <c r="W25" s="927"/>
      <c r="X25" s="927"/>
      <c r="Y25" s="927"/>
      <c r="Z25" s="927"/>
      <c r="AA25" s="927"/>
      <c r="AB25" s="927"/>
      <c r="AC25" s="927"/>
      <c r="AD25" s="927"/>
      <c r="AE25" s="927"/>
      <c r="AF25" s="927"/>
      <c r="AG25" s="927"/>
      <c r="AH25" s="927"/>
      <c r="AI25" s="927"/>
      <c r="AJ25" s="927"/>
      <c r="AK25" s="927"/>
      <c r="AL25" s="927"/>
      <c r="AM25" s="927"/>
      <c r="AN25" s="927"/>
      <c r="AO25" s="927"/>
      <c r="AP25" s="927"/>
    </row>
    <row r="26" spans="15:43" ht="14.25" hidden="1" customHeight="1">
      <c r="Q26" s="301"/>
      <c r="R26" s="301"/>
      <c r="S26" s="302"/>
      <c r="T26" s="22"/>
      <c r="U26" s="22"/>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row>
    <row r="27" spans="15:43" ht="25.5" hidden="1" customHeight="1">
      <c r="S27" s="963" t="s">
        <v>24</v>
      </c>
      <c r="T27" s="963"/>
      <c r="U27" s="305"/>
      <c r="V27" s="965" t="str">
        <f>IF(TITLE_NAME_OR_PR_CHANGE="",IF(TITLE_NAME_OR_PR="","",TITLE_NAME_OR_PR),TITLE_NAME_OR_PR_CHANGE)</f>
        <v/>
      </c>
      <c r="W27" s="965"/>
      <c r="X27" s="965"/>
      <c r="Y27" s="965"/>
      <c r="Z27" s="965"/>
      <c r="AA27" s="965"/>
      <c r="AB27" s="965"/>
      <c r="AC27" s="965"/>
      <c r="AD27" s="965"/>
      <c r="AE27" s="965"/>
      <c r="AG27" s="965" t="str">
        <f>IF(TITLE_NAME_OR_PR_CHANGE="",IF(TITLE_NAME_OR_PR="","",TITLE_NAME_OR_PR),TITLE_NAME_OR_PR_CHANGE)</f>
        <v/>
      </c>
      <c r="AH27" s="965"/>
      <c r="AI27" s="965"/>
      <c r="AJ27" s="965"/>
      <c r="AK27" s="965"/>
      <c r="AL27" s="965"/>
      <c r="AM27" s="965"/>
      <c r="AN27" s="965"/>
      <c r="AO27" s="965"/>
      <c r="AP27" s="965"/>
    </row>
    <row r="28" spans="15:43" ht="18.75" hidden="1" customHeight="1">
      <c r="S28" s="963" t="s">
        <v>547</v>
      </c>
      <c r="T28" s="963"/>
      <c r="U28" s="305"/>
      <c r="V28" s="964" t="str">
        <f>IF(TITLE_DATE_PR_CHANGE="",IF(TITLE_DATE_PR="","",TITLE_DATE_PR),TITLE_DATE_PR_CHANGE)</f>
        <v/>
      </c>
      <c r="W28" s="964"/>
      <c r="X28" s="964"/>
      <c r="Y28" s="964"/>
      <c r="Z28" s="964"/>
      <c r="AA28" s="964"/>
      <c r="AB28" s="964"/>
      <c r="AC28" s="964"/>
      <c r="AD28" s="964"/>
      <c r="AE28" s="964"/>
      <c r="AG28" s="964" t="str">
        <f>IF(TITLE_DATE_PR_CHANGE="",IF(TITLE_DATE_PR="","",TITLE_DATE_PR),TITLE_DATE_PR_CHANGE)</f>
        <v/>
      </c>
      <c r="AH28" s="964"/>
      <c r="AI28" s="964"/>
      <c r="AJ28" s="964"/>
      <c r="AK28" s="964"/>
      <c r="AL28" s="964"/>
      <c r="AM28" s="964"/>
      <c r="AN28" s="964"/>
      <c r="AO28" s="964"/>
      <c r="AP28" s="964"/>
    </row>
    <row r="29" spans="15:43" ht="18.75" hidden="1" customHeight="1">
      <c r="S29" s="963" t="s">
        <v>548</v>
      </c>
      <c r="T29" s="963"/>
      <c r="U29" s="305"/>
      <c r="V29" s="965" t="str">
        <f>IF(TITLE_NUMBER_PR_CHANGE="",IF(TITLE_NUMBER_PR="","",TITLE_NUMBER_PR),TITLE_NUMBER_PR_CHANGE)</f>
        <v/>
      </c>
      <c r="W29" s="965"/>
      <c r="X29" s="965"/>
      <c r="Y29" s="965"/>
      <c r="Z29" s="965"/>
      <c r="AA29" s="965"/>
      <c r="AB29" s="965"/>
      <c r="AC29" s="965"/>
      <c r="AD29" s="965"/>
      <c r="AE29" s="965"/>
      <c r="AG29" s="965" t="str">
        <f>IF(TITLE_NUMBER_PR_CHANGE="",IF(TITLE_NUMBER_PR="","",TITLE_NUMBER_PR),TITLE_NUMBER_PR_CHANGE)</f>
        <v/>
      </c>
      <c r="AH29" s="965"/>
      <c r="AI29" s="965"/>
      <c r="AJ29" s="965"/>
      <c r="AK29" s="965"/>
      <c r="AL29" s="965"/>
      <c r="AM29" s="965"/>
      <c r="AN29" s="965"/>
      <c r="AO29" s="965"/>
      <c r="AP29" s="965"/>
    </row>
    <row r="30" spans="15:43" ht="18.75" hidden="1" customHeight="1">
      <c r="S30" s="963" t="s">
        <v>25</v>
      </c>
      <c r="T30" s="963"/>
      <c r="U30" s="305"/>
      <c r="V30" s="965" t="str">
        <f>IF(TITLE_IST_PUB_CHANGE="",IF(TITLE_IST_PUB="","",TITLE_IST_PUB),TITLE_IST_PUB_CHANGE)</f>
        <v/>
      </c>
      <c r="W30" s="965"/>
      <c r="X30" s="965"/>
      <c r="Y30" s="965"/>
      <c r="Z30" s="965"/>
      <c r="AA30" s="965"/>
      <c r="AB30" s="965"/>
      <c r="AC30" s="965"/>
      <c r="AD30" s="965"/>
      <c r="AE30" s="965"/>
      <c r="AG30" s="965" t="str">
        <f>IF(TITLE_IST_PUB_CHANGE="",IF(TITLE_IST_PUB="","",TITLE_IST_PUB),TITLE_IST_PUB_CHANGE)</f>
        <v/>
      </c>
      <c r="AH30" s="965"/>
      <c r="AI30" s="965"/>
      <c r="AJ30" s="965"/>
      <c r="AK30" s="965"/>
      <c r="AL30" s="965"/>
      <c r="AM30" s="965"/>
      <c r="AN30" s="965"/>
      <c r="AO30" s="965"/>
      <c r="AP30" s="965"/>
    </row>
    <row r="31" spans="15:43" ht="14.25" hidden="1" customHeight="1">
      <c r="Q31" s="301"/>
      <c r="R31" s="301"/>
      <c r="S31" s="302"/>
      <c r="T31" s="22"/>
      <c r="U31" s="22"/>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row>
    <row r="32" spans="15:43" ht="18.75" hidden="1" customHeight="1">
      <c r="S32" s="963" t="s">
        <v>549</v>
      </c>
      <c r="T32" s="963"/>
      <c r="U32" s="305"/>
      <c r="V32" s="964" t="str">
        <f>IF(TITLE_DATE_PR_CHANGE="",IF(TITLE_DATE_PR="","",TITLE_DATE_PR),TITLE_DATE_PR_CHANGE)</f>
        <v/>
      </c>
      <c r="W32" s="964"/>
      <c r="X32" s="964"/>
      <c r="Y32" s="964"/>
      <c r="Z32" s="964"/>
      <c r="AA32" s="964"/>
      <c r="AB32" s="964"/>
      <c r="AC32" s="964"/>
      <c r="AD32" s="964"/>
      <c r="AE32" s="964"/>
      <c r="AG32" s="964" t="str">
        <f>IF(TITLE_DATE_PR_CHANGE="",IF(TITLE_DATE_PR="","",TITLE_DATE_PR),TITLE_DATE_PR_CHANGE)</f>
        <v/>
      </c>
      <c r="AH32" s="964"/>
      <c r="AI32" s="964"/>
      <c r="AJ32" s="964"/>
      <c r="AK32" s="964"/>
      <c r="AL32" s="964"/>
      <c r="AM32" s="964"/>
      <c r="AN32" s="964"/>
      <c r="AO32" s="964"/>
      <c r="AP32" s="964"/>
    </row>
    <row r="33" spans="1:48" ht="18.75" hidden="1" customHeight="1">
      <c r="S33" s="963" t="s">
        <v>550</v>
      </c>
      <c r="T33" s="963"/>
      <c r="U33" s="305"/>
      <c r="V33" s="965" t="str">
        <f>IF(TITLE_NUMBER_PR_CHANGE="",IF(TITLE_NUMBER_PR="","",TITLE_NUMBER_PR),TITLE_NUMBER_PR_CHANGE)</f>
        <v/>
      </c>
      <c r="W33" s="965"/>
      <c r="X33" s="965"/>
      <c r="Y33" s="965"/>
      <c r="Z33" s="965"/>
      <c r="AA33" s="965"/>
      <c r="AB33" s="965"/>
      <c r="AC33" s="965"/>
      <c r="AD33" s="965"/>
      <c r="AE33" s="965"/>
      <c r="AG33" s="965" t="str">
        <f>IF(TITLE_NUMBER_PR_CHANGE="",IF(TITLE_NUMBER_PR="","",TITLE_NUMBER_PR),TITLE_NUMBER_PR_CHANGE)</f>
        <v/>
      </c>
      <c r="AH33" s="965"/>
      <c r="AI33" s="965"/>
      <c r="AJ33" s="965"/>
      <c r="AK33" s="965"/>
      <c r="AL33" s="965"/>
      <c r="AM33" s="965"/>
      <c r="AN33" s="965"/>
      <c r="AO33" s="965"/>
      <c r="AP33" s="965"/>
    </row>
    <row r="34" spans="1:48" ht="0.75" customHeight="1">
      <c r="AF34" s="242" t="s">
        <v>551</v>
      </c>
      <c r="AQ34" s="242" t="s">
        <v>551</v>
      </c>
    </row>
    <row r="35" spans="1:48" ht="14.25" customHeight="1">
      <c r="Q35" s="301"/>
      <c r="R35" s="301"/>
      <c r="S35" s="302"/>
      <c r="T35" s="22"/>
      <c r="U35" s="307"/>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row>
    <row r="36" spans="1:48" ht="14.25" customHeight="1">
      <c r="Q36" s="301"/>
      <c r="R36" s="301"/>
      <c r="S36" s="858" t="s">
        <v>424</v>
      </c>
      <c r="T36" s="858"/>
      <c r="U36" s="858"/>
      <c r="V36" s="858"/>
      <c r="W36" s="858"/>
      <c r="X36" s="858"/>
      <c r="Y36" s="858"/>
      <c r="Z36" s="858"/>
      <c r="AA36" s="858"/>
      <c r="AB36" s="858"/>
      <c r="AC36" s="858"/>
      <c r="AD36" s="858"/>
      <c r="AE36" s="858"/>
      <c r="AF36" s="858"/>
      <c r="AG36" s="858"/>
      <c r="AH36" s="858"/>
      <c r="AI36" s="858"/>
      <c r="AJ36" s="858"/>
      <c r="AK36" s="858"/>
      <c r="AL36" s="858"/>
      <c r="AM36" s="858"/>
      <c r="AN36" s="858"/>
      <c r="AO36" s="858"/>
      <c r="AP36" s="858"/>
      <c r="AQ36" s="858"/>
      <c r="AR36" s="858"/>
      <c r="AS36" s="858" t="s">
        <v>425</v>
      </c>
    </row>
    <row r="37" spans="1:48" ht="14.25" customHeight="1">
      <c r="Q37" s="301"/>
      <c r="R37" s="301"/>
      <c r="S37" s="984" t="s">
        <v>71</v>
      </c>
      <c r="T37" s="934" t="s">
        <v>552</v>
      </c>
      <c r="U37" s="309"/>
      <c r="V37" s="985" t="s">
        <v>553</v>
      </c>
      <c r="W37" s="986"/>
      <c r="X37" s="986"/>
      <c r="Y37" s="986"/>
      <c r="Z37" s="986"/>
      <c r="AA37" s="986"/>
      <c r="AB37" s="986"/>
      <c r="AC37" s="986"/>
      <c r="AD37" s="986"/>
      <c r="AE37" s="987"/>
      <c r="AF37" s="988" t="s">
        <v>554</v>
      </c>
      <c r="AG37" s="985" t="s">
        <v>553</v>
      </c>
      <c r="AH37" s="986"/>
      <c r="AI37" s="986"/>
      <c r="AJ37" s="986"/>
      <c r="AK37" s="986"/>
      <c r="AL37" s="986"/>
      <c r="AM37" s="986"/>
      <c r="AN37" s="986"/>
      <c r="AO37" s="986"/>
      <c r="AP37" s="987"/>
      <c r="AQ37" s="988" t="s">
        <v>555</v>
      </c>
      <c r="AR37" s="991" t="s">
        <v>556</v>
      </c>
      <c r="AS37" s="858"/>
    </row>
    <row r="38" spans="1:48" ht="18.75" customHeight="1">
      <c r="Q38" s="301"/>
      <c r="R38" s="301"/>
      <c r="S38" s="984"/>
      <c r="T38" s="934"/>
      <c r="U38" s="310"/>
      <c r="V38" s="858" t="s">
        <v>656</v>
      </c>
      <c r="W38" s="930" t="s">
        <v>657</v>
      </c>
      <c r="X38" s="930"/>
      <c r="Y38" s="930"/>
      <c r="Z38" s="930" t="s">
        <v>658</v>
      </c>
      <c r="AA38" s="930"/>
      <c r="AB38" s="930"/>
      <c r="AC38" s="908" t="s">
        <v>560</v>
      </c>
      <c r="AD38" s="1013"/>
      <c r="AE38" s="909"/>
      <c r="AF38" s="989"/>
      <c r="AG38" s="858" t="s">
        <v>656</v>
      </c>
      <c r="AH38" s="930" t="s">
        <v>657</v>
      </c>
      <c r="AI38" s="930"/>
      <c r="AJ38" s="930"/>
      <c r="AK38" s="930" t="s">
        <v>658</v>
      </c>
      <c r="AL38" s="930"/>
      <c r="AM38" s="930"/>
      <c r="AN38" s="908" t="s">
        <v>560</v>
      </c>
      <c r="AO38" s="1013"/>
      <c r="AP38" s="909"/>
      <c r="AQ38" s="989"/>
      <c r="AR38" s="992"/>
      <c r="AS38" s="858"/>
    </row>
    <row r="39" spans="1:48" ht="18.75" customHeight="1">
      <c r="Q39" s="301"/>
      <c r="R39" s="301"/>
      <c r="S39" s="984"/>
      <c r="T39" s="934"/>
      <c r="U39" s="310"/>
      <c r="V39" s="858"/>
      <c r="W39" s="930" t="s">
        <v>659</v>
      </c>
      <c r="X39" s="930" t="s">
        <v>660</v>
      </c>
      <c r="Y39" s="930"/>
      <c r="Z39" s="930" t="s">
        <v>661</v>
      </c>
      <c r="AA39" s="930" t="s">
        <v>660</v>
      </c>
      <c r="AB39" s="930"/>
      <c r="AC39" s="913"/>
      <c r="AD39" s="1014"/>
      <c r="AE39" s="914"/>
      <c r="AF39" s="989"/>
      <c r="AG39" s="858"/>
      <c r="AH39" s="930" t="s">
        <v>659</v>
      </c>
      <c r="AI39" s="930" t="s">
        <v>660</v>
      </c>
      <c r="AJ39" s="930"/>
      <c r="AK39" s="930" t="s">
        <v>661</v>
      </c>
      <c r="AL39" s="930" t="s">
        <v>660</v>
      </c>
      <c r="AM39" s="930"/>
      <c r="AN39" s="913"/>
      <c r="AO39" s="1014"/>
      <c r="AP39" s="914"/>
      <c r="AQ39" s="989"/>
      <c r="AR39" s="992"/>
      <c r="AS39" s="858"/>
    </row>
    <row r="40" spans="1:48" ht="59.25" customHeight="1">
      <c r="B40" s="102" t="s">
        <v>267</v>
      </c>
      <c r="C40" s="102" t="s">
        <v>268</v>
      </c>
      <c r="D40" s="102" t="s">
        <v>269</v>
      </c>
      <c r="E40" s="274" t="s">
        <v>561</v>
      </c>
      <c r="F40" s="274" t="s">
        <v>562</v>
      </c>
      <c r="G40" s="274" t="s">
        <v>563</v>
      </c>
      <c r="I40" s="274" t="s">
        <v>614</v>
      </c>
      <c r="J40" s="274" t="s">
        <v>566</v>
      </c>
      <c r="K40" s="274" t="s">
        <v>615</v>
      </c>
      <c r="L40" s="274" t="s">
        <v>542</v>
      </c>
      <c r="Q40" s="301"/>
      <c r="R40" s="301"/>
      <c r="S40" s="984"/>
      <c r="T40" s="934"/>
      <c r="U40" s="311"/>
      <c r="V40" s="858"/>
      <c r="W40" s="930"/>
      <c r="X40" s="159" t="s">
        <v>662</v>
      </c>
      <c r="Y40" s="159" t="s">
        <v>663</v>
      </c>
      <c r="Z40" s="930"/>
      <c r="AA40" s="159" t="s">
        <v>664</v>
      </c>
      <c r="AB40" s="159" t="s">
        <v>665</v>
      </c>
      <c r="AC40" s="114" t="s">
        <v>570</v>
      </c>
      <c r="AD40" s="939" t="s">
        <v>571</v>
      </c>
      <c r="AE40" s="952"/>
      <c r="AF40" s="990"/>
      <c r="AG40" s="858"/>
      <c r="AH40" s="930"/>
      <c r="AI40" s="159" t="s">
        <v>662</v>
      </c>
      <c r="AJ40" s="159" t="s">
        <v>663</v>
      </c>
      <c r="AK40" s="930"/>
      <c r="AL40" s="159" t="s">
        <v>664</v>
      </c>
      <c r="AM40" s="159" t="s">
        <v>665</v>
      </c>
      <c r="AN40" s="114" t="s">
        <v>570</v>
      </c>
      <c r="AO40" s="939" t="s">
        <v>571</v>
      </c>
      <c r="AP40" s="952"/>
      <c r="AQ40" s="990"/>
      <c r="AR40" s="993"/>
      <c r="AS40" s="858"/>
    </row>
    <row r="41" spans="1:48" ht="11.25" hidden="1" customHeight="1">
      <c r="Q41" s="313"/>
      <c r="R41" s="314">
        <v>1</v>
      </c>
      <c r="S41" s="315" t="s">
        <v>204</v>
      </c>
      <c r="T41" s="316" t="s">
        <v>87</v>
      </c>
      <c r="U41" s="317" t="str">
        <f ca="1">OFFSET(U41,0,-1)</f>
        <v>2</v>
      </c>
      <c r="V41" s="318">
        <f ca="1">OFFSET(V41,0,-1)+1</f>
        <v>3</v>
      </c>
      <c r="W41" s="318"/>
      <c r="X41" s="318"/>
      <c r="Y41" s="318"/>
      <c r="Z41" s="318"/>
      <c r="AA41" s="318"/>
      <c r="AB41" s="318">
        <f ca="1">OFFSET(AB41,0,-1)+1</f>
        <v>1</v>
      </c>
      <c r="AC41" s="318">
        <f ca="1">OFFSET(AC41,0,-1)+1</f>
        <v>2</v>
      </c>
      <c r="AD41" s="982">
        <f ca="1">OFFSET(AD41,0,-1)+1</f>
        <v>3</v>
      </c>
      <c r="AE41" s="982"/>
      <c r="AF41" s="318">
        <f ca="1">OFFSET(AF41,0,-2)+1</f>
        <v>4</v>
      </c>
      <c r="AG41" s="318">
        <f ca="1">OFFSET(AG41,0,-1)+1</f>
        <v>5</v>
      </c>
      <c r="AH41" s="318"/>
      <c r="AI41" s="318"/>
      <c r="AJ41" s="318"/>
      <c r="AK41" s="318"/>
      <c r="AL41" s="318"/>
      <c r="AM41" s="318">
        <f ca="1">OFFSET(AM41,0,-1)+1</f>
        <v>1</v>
      </c>
      <c r="AN41" s="318">
        <f ca="1">OFFSET(AN41,0,-1)+1</f>
        <v>2</v>
      </c>
      <c r="AO41" s="982">
        <f ca="1">OFFSET(AO41,0,-1)+1</f>
        <v>3</v>
      </c>
      <c r="AP41" s="982"/>
      <c r="AQ41" s="318">
        <f ca="1">OFFSET(AQ41,0,-2)+1</f>
        <v>4</v>
      </c>
      <c r="AR41" s="317">
        <f ca="1">OFFSET(AR41,0,-1)</f>
        <v>4</v>
      </c>
      <c r="AS41" s="318">
        <f ca="1">OFFSET(AS41,0,-1)+1</f>
        <v>5</v>
      </c>
    </row>
    <row r="42" spans="1:48" ht="23.25" customHeight="1">
      <c r="A42" s="319" t="s">
        <v>380</v>
      </c>
      <c r="E42" s="971">
        <v>1</v>
      </c>
      <c r="R42" s="263"/>
      <c r="S42" s="264">
        <f>INDEX(PT_DIFFERENTIATION_NUM_NTAR,MATCH(A42,PT_DIFFERENTIATION_NTAR_ID,0))</f>
        <v>0</v>
      </c>
      <c r="T42" s="265" t="s">
        <v>255</v>
      </c>
      <c r="U42" s="266"/>
      <c r="V42" s="966"/>
      <c r="W42" s="967"/>
      <c r="X42" s="967"/>
      <c r="Y42" s="967"/>
      <c r="Z42" s="967"/>
      <c r="AA42" s="967"/>
      <c r="AB42" s="967"/>
      <c r="AC42" s="967"/>
      <c r="AD42" s="967"/>
      <c r="AE42" s="967"/>
      <c r="AF42" s="968"/>
      <c r="AG42" s="966" t="str">
        <f>INDEX(PT_DIFFERENTIATION_NTAR,MATCH(A42,PT_DIFFERENTIATION_NTAR_ID,0))</f>
        <v/>
      </c>
      <c r="AH42" s="967"/>
      <c r="AI42" s="967"/>
      <c r="AJ42" s="967"/>
      <c r="AK42" s="967"/>
      <c r="AL42" s="967"/>
      <c r="AM42" s="967"/>
      <c r="AN42" s="967"/>
      <c r="AO42" s="967"/>
      <c r="AP42" s="967"/>
      <c r="AQ42" s="967"/>
      <c r="AR42" s="968"/>
      <c r="AS4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63" t="str">
        <f t="shared" ref="AV42:AV54" si="1">IF(T42="","",T42)</f>
        <v>Наименование тарифа</v>
      </c>
    </row>
    <row r="43" spans="1:48" ht="23.25" customHeight="1">
      <c r="A43" s="319" t="s">
        <v>380</v>
      </c>
      <c r="B43" s="319" t="s">
        <v>381</v>
      </c>
      <c r="E43" s="972"/>
      <c r="F43" s="971">
        <v>1</v>
      </c>
      <c r="Q43" s="269"/>
      <c r="R43" s="270"/>
      <c r="S43" s="264" t="str">
        <f>INDEX(PT_DIFFERENTIATION_NUM_TER,MATCH(B43,PT_DIFFERENTIATION_TER_ID,0))</f>
        <v>.</v>
      </c>
      <c r="T43" s="271" t="s">
        <v>521</v>
      </c>
      <c r="U43" s="266"/>
      <c r="V43" s="966"/>
      <c r="W43" s="967"/>
      <c r="X43" s="967"/>
      <c r="Y43" s="967"/>
      <c r="Z43" s="967"/>
      <c r="AA43" s="967"/>
      <c r="AB43" s="967"/>
      <c r="AC43" s="967"/>
      <c r="AD43" s="967"/>
      <c r="AE43" s="967"/>
      <c r="AF43" s="968"/>
      <c r="AG43" s="966" t="str">
        <f>INDEX(PT_DIFFERENTIATION_TER,MATCH(B43,PT_DIFFERENTIATION_TER_ID,0))</f>
        <v/>
      </c>
      <c r="AH43" s="967"/>
      <c r="AI43" s="967"/>
      <c r="AJ43" s="967"/>
      <c r="AK43" s="967"/>
      <c r="AL43" s="967"/>
      <c r="AM43" s="967"/>
      <c r="AN43" s="967"/>
      <c r="AO43" s="967"/>
      <c r="AP43" s="967"/>
      <c r="AQ43" s="967"/>
      <c r="AR43" s="968"/>
      <c r="AS43" s="268" t="s">
        <v>522</v>
      </c>
      <c r="AV43" s="63" t="str">
        <f t="shared" si="1"/>
        <v>Территория действия тарифа</v>
      </c>
    </row>
    <row r="44" spans="1:48" ht="23.25" customHeight="1">
      <c r="A44" s="319" t="s">
        <v>380</v>
      </c>
      <c r="B44" s="319" t="s">
        <v>381</v>
      </c>
      <c r="C44" s="319" t="s">
        <v>382</v>
      </c>
      <c r="E44" s="972"/>
      <c r="F44" s="972"/>
      <c r="G44" s="971">
        <v>1</v>
      </c>
      <c r="Q44" s="269"/>
      <c r="R44" s="270"/>
      <c r="S44" s="264" t="str">
        <f>INDEX(PT_DIFFERENTIATION_NUM_CS,MATCH(C44,PT_DIFFERENTIATION_CS_ID,0))</f>
        <v>..</v>
      </c>
      <c r="T44" s="272" t="s">
        <v>654</v>
      </c>
      <c r="U44" s="266"/>
      <c r="V44" s="966"/>
      <c r="W44" s="967"/>
      <c r="X44" s="967"/>
      <c r="Y44" s="967"/>
      <c r="Z44" s="967"/>
      <c r="AA44" s="967"/>
      <c r="AB44" s="967"/>
      <c r="AC44" s="967"/>
      <c r="AD44" s="967"/>
      <c r="AE44" s="967"/>
      <c r="AF44" s="968"/>
      <c r="AG44" s="966" t="str">
        <f>INDEX(PT_DIFFERENTIATION_CS,MATCH(C44,PT_DIFFERENTIATION_CS_ID,0))</f>
        <v/>
      </c>
      <c r="AH44" s="967"/>
      <c r="AI44" s="967"/>
      <c r="AJ44" s="967"/>
      <c r="AK44" s="967"/>
      <c r="AL44" s="967"/>
      <c r="AM44" s="967"/>
      <c r="AN44" s="967"/>
      <c r="AO44" s="967"/>
      <c r="AP44" s="967"/>
      <c r="AQ44" s="967"/>
      <c r="AR44" s="968"/>
      <c r="AS44" s="268" t="s">
        <v>655</v>
      </c>
      <c r="AV44" s="63" t="str">
        <f t="shared" si="1"/>
        <v>Наименование централизованной системы горячего водоснабжения</v>
      </c>
    </row>
    <row r="45" spans="1:48" ht="23.25" customHeight="1">
      <c r="A45" s="319" t="s">
        <v>380</v>
      </c>
      <c r="B45" s="319" t="s">
        <v>381</v>
      </c>
      <c r="C45" s="319" t="s">
        <v>382</v>
      </c>
      <c r="D45" s="319" t="s">
        <v>667</v>
      </c>
      <c r="E45" s="972"/>
      <c r="F45" s="972"/>
      <c r="G45" s="972"/>
      <c r="H45" s="972"/>
      <c r="I45" s="973" t="str">
        <f>S44&amp;".1"</f>
        <v>...1</v>
      </c>
      <c r="P45" s="975">
        <v>1</v>
      </c>
      <c r="R45" s="275"/>
      <c r="S45" s="264" t="str">
        <f>$I45</f>
        <v>...1</v>
      </c>
      <c r="T45" s="276" t="s">
        <v>607</v>
      </c>
      <c r="U45" s="266"/>
      <c r="V45" s="1038"/>
      <c r="W45" s="1039"/>
      <c r="X45" s="1039"/>
      <c r="Y45" s="1039"/>
      <c r="Z45" s="1039"/>
      <c r="AA45" s="1039"/>
      <c r="AB45" s="1039"/>
      <c r="AC45" s="1039"/>
      <c r="AD45" s="1039"/>
      <c r="AE45" s="1039"/>
      <c r="AF45" s="1040"/>
      <c r="AG45" s="1041"/>
      <c r="AH45" s="1042"/>
      <c r="AI45" s="1042"/>
      <c r="AJ45" s="1042"/>
      <c r="AK45" s="1042"/>
      <c r="AL45" s="1042"/>
      <c r="AM45" s="1042"/>
      <c r="AN45" s="1042"/>
      <c r="AO45" s="1042"/>
      <c r="AP45" s="1042"/>
      <c r="AQ45" s="1042"/>
      <c r="AR45" s="1043"/>
      <c r="AS45" s="268" t="s">
        <v>608</v>
      </c>
      <c r="AV45" s="63" t="str">
        <f t="shared" si="1"/>
        <v>Наименование признака дифференциации</v>
      </c>
    </row>
    <row r="46" spans="1:48" ht="23.25" customHeight="1">
      <c r="A46" s="319" t="s">
        <v>380</v>
      </c>
      <c r="B46" s="319" t="s">
        <v>381</v>
      </c>
      <c r="C46" s="319" t="s">
        <v>382</v>
      </c>
      <c r="D46" s="319" t="s">
        <v>667</v>
      </c>
      <c r="E46" s="972"/>
      <c r="F46" s="972"/>
      <c r="G46" s="972"/>
      <c r="H46" s="972"/>
      <c r="I46" s="974"/>
      <c r="J46" s="973" t="str">
        <f>I45&amp;".1"</f>
        <v>...1.1</v>
      </c>
      <c r="L46" s="274" t="s">
        <v>530</v>
      </c>
      <c r="P46" s="833"/>
      <c r="Q46" s="975">
        <v>1</v>
      </c>
      <c r="R46" s="277"/>
      <c r="S46" s="264" t="str">
        <f>$J46</f>
        <v>...1.1</v>
      </c>
      <c r="T46" s="278" t="s">
        <v>531</v>
      </c>
      <c r="U46" s="266"/>
      <c r="V46" s="960"/>
      <c r="W46" s="961"/>
      <c r="X46" s="961"/>
      <c r="Y46" s="961"/>
      <c r="Z46" s="961"/>
      <c r="AA46" s="961"/>
      <c r="AB46" s="961"/>
      <c r="AC46" s="961"/>
      <c r="AD46" s="961"/>
      <c r="AE46" s="961"/>
      <c r="AF46" s="962"/>
      <c r="AG46" s="960"/>
      <c r="AH46" s="961"/>
      <c r="AI46" s="961"/>
      <c r="AJ46" s="961"/>
      <c r="AK46" s="961"/>
      <c r="AL46" s="961"/>
      <c r="AM46" s="961"/>
      <c r="AN46" s="961"/>
      <c r="AO46" s="961"/>
      <c r="AP46" s="961"/>
      <c r="AQ46" s="961"/>
      <c r="AR46" s="962"/>
      <c r="AS46" s="349" t="s">
        <v>609</v>
      </c>
      <c r="AV46" s="63" t="str">
        <f t="shared" si="1"/>
        <v>Группа потребителей</v>
      </c>
    </row>
    <row r="47" spans="1:48" ht="23.25" customHeight="1">
      <c r="A47" s="319" t="s">
        <v>380</v>
      </c>
      <c r="B47" s="319" t="s">
        <v>381</v>
      </c>
      <c r="C47" s="319" t="s">
        <v>382</v>
      </c>
      <c r="D47" s="319" t="s">
        <v>667</v>
      </c>
      <c r="E47" s="972"/>
      <c r="F47" s="972"/>
      <c r="G47" s="972"/>
      <c r="H47" s="972"/>
      <c r="I47" s="974"/>
      <c r="J47" s="974"/>
      <c r="K47" s="973" t="str">
        <f>J46&amp;".1"</f>
        <v>...1.1.1</v>
      </c>
      <c r="P47" s="833"/>
      <c r="Q47" s="833"/>
      <c r="R47" s="277">
        <v>1</v>
      </c>
      <c r="S47" s="264" t="str">
        <f>$K47</f>
        <v>...1.1.1</v>
      </c>
      <c r="T47" s="387"/>
      <c r="U47" s="266"/>
      <c r="V47" s="298"/>
      <c r="W47" s="298"/>
      <c r="X47" s="298"/>
      <c r="Y47" s="298"/>
      <c r="Z47" s="298"/>
      <c r="AA47" s="298"/>
      <c r="AB47" s="299"/>
      <c r="AC47" s="970"/>
      <c r="AD47" s="969" t="s">
        <v>46</v>
      </c>
      <c r="AE47" s="970"/>
      <c r="AF47" s="969" t="s">
        <v>46</v>
      </c>
      <c r="AG47" s="280"/>
      <c r="AH47" s="280"/>
      <c r="AI47" s="280"/>
      <c r="AJ47" s="280"/>
      <c r="AK47" s="280"/>
      <c r="AL47" s="280"/>
      <c r="AM47" s="282"/>
      <c r="AN47" s="976"/>
      <c r="AO47" s="845" t="s">
        <v>46</v>
      </c>
      <c r="AP47" s="978"/>
      <c r="AQ47" s="845" t="s">
        <v>39</v>
      </c>
      <c r="AR47" s="388"/>
      <c r="AS47" s="10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242" t="e">
        <f ca="1">STRCHECKDATE(V48:AR48)</f>
        <v>#NAME?</v>
      </c>
      <c r="AV47" s="63" t="str">
        <f t="shared" si="1"/>
        <v/>
      </c>
    </row>
    <row r="48" spans="1:48" ht="14.25" hidden="1" customHeight="1">
      <c r="A48" s="319" t="s">
        <v>380</v>
      </c>
      <c r="B48" s="319" t="s">
        <v>381</v>
      </c>
      <c r="C48" s="319" t="s">
        <v>382</v>
      </c>
      <c r="D48" s="319" t="s">
        <v>667</v>
      </c>
      <c r="E48" s="972"/>
      <c r="F48" s="972"/>
      <c r="G48" s="972"/>
      <c r="H48" s="972"/>
      <c r="I48" s="974"/>
      <c r="J48" s="974"/>
      <c r="K48" s="973"/>
      <c r="P48" s="833"/>
      <c r="Q48" s="833"/>
      <c r="R48" s="277"/>
      <c r="S48" s="247"/>
      <c r="T48" s="266"/>
      <c r="U48" s="266"/>
      <c r="V48" s="298"/>
      <c r="W48" s="298"/>
      <c r="X48" s="298"/>
      <c r="Y48" s="298"/>
      <c r="Z48" s="298"/>
      <c r="AA48" s="298"/>
      <c r="AB48" s="284" t="str">
        <f>AC47&amp;"-"&amp;AE47</f>
        <v>-</v>
      </c>
      <c r="AC48" s="969"/>
      <c r="AD48" s="969"/>
      <c r="AE48" s="969"/>
      <c r="AF48" s="969"/>
      <c r="AG48" s="281"/>
      <c r="AH48" s="281"/>
      <c r="AI48" s="281"/>
      <c r="AJ48" s="281"/>
      <c r="AK48" s="281"/>
      <c r="AL48" s="281"/>
      <c r="AM48" s="284" t="str">
        <f>AN47&amp;"-"&amp;AP47</f>
        <v>-</v>
      </c>
      <c r="AN48" s="977"/>
      <c r="AO48" s="845"/>
      <c r="AP48" s="979"/>
      <c r="AQ48" s="845"/>
      <c r="AR48" s="389"/>
      <c r="AS48" s="1044"/>
      <c r="AV48" s="63" t="str">
        <f t="shared" si="1"/>
        <v/>
      </c>
    </row>
    <row r="49" spans="1:48" ht="21" customHeight="1">
      <c r="A49" s="319" t="s">
        <v>380</v>
      </c>
      <c r="B49" s="319" t="s">
        <v>381</v>
      </c>
      <c r="C49" s="319" t="s">
        <v>382</v>
      </c>
      <c r="D49" s="319" t="s">
        <v>667</v>
      </c>
      <c r="E49" s="972"/>
      <c r="F49" s="972"/>
      <c r="G49" s="972"/>
      <c r="H49" s="972"/>
      <c r="I49" s="974"/>
      <c r="J49" s="973"/>
      <c r="P49" s="833"/>
      <c r="Q49" s="833"/>
      <c r="R49" s="275"/>
      <c r="S49" s="286"/>
      <c r="T49" s="289" t="s">
        <v>610</v>
      </c>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268" t="s">
        <v>611</v>
      </c>
      <c r="AV49" s="63" t="str">
        <f t="shared" si="1"/>
        <v>Добавить значение признака дифференциации</v>
      </c>
    </row>
    <row r="50" spans="1:48" ht="21" customHeight="1">
      <c r="A50" s="319" t="s">
        <v>380</v>
      </c>
      <c r="B50" s="319" t="s">
        <v>381</v>
      </c>
      <c r="C50" s="319" t="s">
        <v>382</v>
      </c>
      <c r="D50" s="319" t="s">
        <v>667</v>
      </c>
      <c r="E50" s="972"/>
      <c r="F50" s="972"/>
      <c r="G50" s="972"/>
      <c r="H50" s="972"/>
      <c r="I50" s="973"/>
      <c r="P50" s="833"/>
      <c r="R50" s="275"/>
      <c r="S50" s="286"/>
      <c r="T50" s="292" t="s">
        <v>536</v>
      </c>
      <c r="U50" s="93"/>
      <c r="V50" s="93"/>
      <c r="W50" s="93"/>
      <c r="X50" s="93"/>
      <c r="Y50" s="93"/>
      <c r="Z50" s="93"/>
      <c r="AA50" s="93"/>
      <c r="AB50" s="93"/>
      <c r="AC50" s="93"/>
      <c r="AD50" s="93"/>
      <c r="AE50" s="93"/>
      <c r="AF50" s="290"/>
      <c r="AG50" s="93"/>
      <c r="AH50" s="93"/>
      <c r="AI50" s="93"/>
      <c r="AJ50" s="93"/>
      <c r="AK50" s="93"/>
      <c r="AL50" s="93"/>
      <c r="AM50" s="93"/>
      <c r="AN50" s="93"/>
      <c r="AO50" s="93"/>
      <c r="AP50" s="93"/>
      <c r="AQ50" s="290"/>
      <c r="AR50" s="93"/>
      <c r="AS50" s="390"/>
      <c r="AV50" s="63" t="str">
        <f t="shared" si="1"/>
        <v>Добавить группу потребителей</v>
      </c>
    </row>
    <row r="51" spans="1:48" ht="21" customHeight="1">
      <c r="A51" s="319" t="s">
        <v>380</v>
      </c>
      <c r="B51" s="319" t="s">
        <v>381</v>
      </c>
      <c r="C51" s="319" t="s">
        <v>382</v>
      </c>
      <c r="D51" s="319" t="s">
        <v>667</v>
      </c>
      <c r="E51" s="972"/>
      <c r="F51" s="972"/>
      <c r="G51" s="972"/>
      <c r="H51" s="971"/>
      <c r="R51" s="263"/>
      <c r="S51" s="286"/>
      <c r="T51" s="391" t="s">
        <v>612</v>
      </c>
      <c r="U51" s="93"/>
      <c r="V51" s="93"/>
      <c r="W51" s="93"/>
      <c r="X51" s="93"/>
      <c r="Y51" s="93"/>
      <c r="Z51" s="93"/>
      <c r="AA51" s="93"/>
      <c r="AB51" s="93"/>
      <c r="AC51" s="93"/>
      <c r="AD51" s="93"/>
      <c r="AE51" s="93"/>
      <c r="AF51" s="290"/>
      <c r="AG51" s="93"/>
      <c r="AH51" s="93"/>
      <c r="AI51" s="93"/>
      <c r="AJ51" s="93"/>
      <c r="AK51" s="93"/>
      <c r="AL51" s="93"/>
      <c r="AM51" s="93"/>
      <c r="AN51" s="93"/>
      <c r="AO51" s="93"/>
      <c r="AP51" s="93"/>
      <c r="AQ51" s="290"/>
      <c r="AR51" s="93"/>
      <c r="AS51" s="291"/>
      <c r="AV51" s="63" t="str">
        <f t="shared" si="1"/>
        <v>Добавить наименование признака дифференциации</v>
      </c>
    </row>
    <row r="52" spans="1:48" ht="14.25" hidden="1" customHeight="1">
      <c r="A52" s="51" t="s">
        <v>380</v>
      </c>
      <c r="B52" s="51" t="s">
        <v>381</v>
      </c>
      <c r="E52" s="972"/>
      <c r="F52" s="971"/>
      <c r="T52" s="297" t="s">
        <v>539</v>
      </c>
      <c r="AV52" s="63" t="str">
        <f t="shared" si="1"/>
        <v>Добавить централизованную систему для дифференциации</v>
      </c>
    </row>
    <row r="53" spans="1:48" ht="14.25" hidden="1" customHeight="1">
      <c r="A53" s="51" t="s">
        <v>380</v>
      </c>
      <c r="E53" s="971"/>
      <c r="T53" s="297" t="s">
        <v>540</v>
      </c>
      <c r="AV53" s="63" t="str">
        <f t="shared" si="1"/>
        <v>Добавить территорию для дифференциации</v>
      </c>
    </row>
    <row r="54" spans="1:48" ht="14.25" hidden="1" customHeight="1">
      <c r="T54" s="297" t="s">
        <v>572</v>
      </c>
      <c r="AV54" s="63" t="str">
        <f t="shared" si="1"/>
        <v>Добавить наименование тарифа</v>
      </c>
    </row>
    <row r="55" spans="1:48" ht="11.25" customHeight="1"/>
    <row r="56" spans="1:48" ht="14.25" customHeight="1">
      <c r="T56" s="833"/>
      <c r="U56" s="833"/>
      <c r="V56" s="833"/>
      <c r="W56" s="833"/>
      <c r="X56" s="833"/>
      <c r="Y56" s="833"/>
      <c r="Z56" s="833"/>
      <c r="AA56" s="833"/>
      <c r="AB56" s="833"/>
      <c r="AC56" s="833"/>
      <c r="AD56" s="833"/>
      <c r="AE56" s="833"/>
      <c r="AF56" s="833"/>
      <c r="AG56" s="833"/>
      <c r="AH56" s="833"/>
      <c r="AI56" s="833"/>
      <c r="AJ56" s="833"/>
      <c r="AK56" s="833"/>
      <c r="AL56" s="833"/>
      <c r="AM56" s="833"/>
      <c r="AN56" s="833"/>
      <c r="AO56" s="833"/>
      <c r="AP56" s="833"/>
      <c r="AQ56" s="833"/>
      <c r="AR56" s="833"/>
      <c r="AS56" s="833"/>
    </row>
    <row r="58" spans="1:48" ht="14.25" customHeight="1">
      <c r="T58" s="833"/>
      <c r="U58" s="833"/>
      <c r="V58" s="833"/>
      <c r="W58" s="833"/>
      <c r="X58" s="833"/>
      <c r="Y58" s="833"/>
      <c r="Z58" s="833"/>
      <c r="AA58" s="833"/>
      <c r="AB58" s="833"/>
      <c r="AC58" s="833"/>
      <c r="AD58" s="833"/>
      <c r="AE58" s="833"/>
      <c r="AF58" s="833"/>
      <c r="AG58" s="833"/>
      <c r="AH58" s="833"/>
      <c r="AI58" s="833"/>
      <c r="AJ58" s="833"/>
      <c r="AK58" s="833"/>
      <c r="AL58" s="833"/>
      <c r="AM58" s="833"/>
      <c r="AN58" s="833"/>
      <c r="AO58" s="833"/>
      <c r="AP58" s="833"/>
      <c r="AQ58" s="833"/>
      <c r="AR58" s="833"/>
      <c r="AS58" s="833"/>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F67"/>
  <sheetViews>
    <sheetView showGridLines="0" topLeftCell="R27" zoomScale="90" workbookViewId="0"/>
  </sheetViews>
  <sheetFormatPr defaultColWidth="10.5703125" defaultRowHeight="14.25" customHeight="1"/>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7109375" customWidth="1"/>
    <col min="19" max="19" width="12.7109375" customWidth="1"/>
    <col min="20" max="20" width="32"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2" width="3.7109375" customWidth="1"/>
    <col min="33" max="33" width="24.7109375" customWidth="1"/>
    <col min="34" max="36" width="3.7109375" customWidth="1"/>
    <col min="37" max="37" width="24.7109375" customWidth="1"/>
    <col min="38" max="40" width="3.7109375" customWidth="1"/>
    <col min="41" max="41" width="18.85546875" customWidth="1"/>
    <col min="42" max="44" width="3.7109375" customWidth="1"/>
    <col min="45" max="45" width="18.85546875" customWidth="1"/>
    <col min="46" max="49" width="21.7109375" customWidth="1"/>
    <col min="50" max="50" width="11.7109375" customWidth="1"/>
    <col min="51" max="51" width="3.7109375" customWidth="1"/>
    <col min="52" max="52" width="11.7109375" customWidth="1"/>
    <col min="53" max="53" width="8.5703125" hidden="1" customWidth="1"/>
    <col min="54" max="54" width="4.7109375" customWidth="1"/>
    <col min="55" max="55" width="115.7109375" customWidth="1"/>
    <col min="58" max="58" width="11.140625" customWidth="1"/>
  </cols>
  <sheetData>
    <row r="1" spans="5:58" ht="14.25" hidden="1" customHeight="1"/>
    <row r="2" spans="5:58" ht="21" hidden="1" customHeight="1">
      <c r="E2" s="971">
        <v>1</v>
      </c>
      <c r="R2" s="263"/>
      <c r="S2" s="264" t="e">
        <f>INDEX(PT_DIFFERENTIATION_NUM_NTAR,MATCH(A2,PT_DIFFERENTIATION_NTAR_ID,0))</f>
        <v>#N/A</v>
      </c>
      <c r="T2" s="265" t="s">
        <v>255</v>
      </c>
      <c r="U2" s="266"/>
      <c r="V2" s="967"/>
      <c r="W2" s="967"/>
      <c r="X2" s="967"/>
      <c r="Y2" s="967"/>
      <c r="Z2" s="967"/>
      <c r="AA2" s="967"/>
      <c r="AB2" s="967"/>
      <c r="AC2" s="968"/>
      <c r="AD2" s="966" t="e">
        <f>INDEX(PT_DIFFERENTIATION_NTAR,MATCH(A2,PT_DIFFERENTIATION_NTAR_ID,0))</f>
        <v>#N/A</v>
      </c>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8"/>
      <c r="BC2"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63" t="str">
        <f t="shared" ref="BF2:BF8" si="0">IF(T2="","",T2)</f>
        <v>Наименование тарифа</v>
      </c>
    </row>
    <row r="3" spans="5:58" ht="21" hidden="1" customHeight="1">
      <c r="E3" s="972"/>
      <c r="F3" s="971">
        <v>1</v>
      </c>
      <c r="Q3" s="360"/>
      <c r="R3" s="270"/>
      <c r="S3" s="264" t="e">
        <f>INDEX(PT_DIFFERENTIATION_NUM_TER,MATCH(B3,PT_DIFFERENTIATION_TER_ID,0))</f>
        <v>#N/A</v>
      </c>
      <c r="T3" s="271" t="s">
        <v>521</v>
      </c>
      <c r="U3" s="266"/>
      <c r="V3" s="967"/>
      <c r="W3" s="967"/>
      <c r="X3" s="967"/>
      <c r="Y3" s="967"/>
      <c r="Z3" s="967"/>
      <c r="AA3" s="967"/>
      <c r="AB3" s="967"/>
      <c r="AC3" s="968"/>
      <c r="AD3" s="966" t="e">
        <f>INDEX(PT_DIFFERENTIATION_TER,MATCH(B3,PT_DIFFERENTIATION_TER_ID,0))</f>
        <v>#N/A</v>
      </c>
      <c r="AE3" s="967"/>
      <c r="AF3" s="967"/>
      <c r="AG3" s="967"/>
      <c r="AH3" s="967"/>
      <c r="AI3" s="967"/>
      <c r="AJ3" s="967"/>
      <c r="AK3" s="967"/>
      <c r="AL3" s="967"/>
      <c r="AM3" s="967"/>
      <c r="AN3" s="967"/>
      <c r="AO3" s="967"/>
      <c r="AP3" s="967"/>
      <c r="AQ3" s="967"/>
      <c r="AR3" s="967"/>
      <c r="AS3" s="967"/>
      <c r="AT3" s="967"/>
      <c r="AU3" s="967"/>
      <c r="AV3" s="967"/>
      <c r="AW3" s="967"/>
      <c r="AX3" s="967"/>
      <c r="AY3" s="967"/>
      <c r="AZ3" s="967"/>
      <c r="BA3" s="967"/>
      <c r="BB3" s="968"/>
      <c r="BC3" s="268" t="s">
        <v>522</v>
      </c>
      <c r="BF3" s="63" t="str">
        <f t="shared" si="0"/>
        <v>Территория действия тарифа</v>
      </c>
    </row>
    <row r="4" spans="5:58" ht="33.75" hidden="1" customHeight="1">
      <c r="E4" s="972"/>
      <c r="F4" s="972"/>
      <c r="G4" s="971">
        <v>1</v>
      </c>
      <c r="Q4" s="360"/>
      <c r="R4" s="270"/>
      <c r="S4" s="264" t="e">
        <f>INDEX(PT_DIFFERENTIATION_NUM_CS,MATCH(C4,PT_DIFFERENTIATION_CS_ID,0))</f>
        <v>#N/A</v>
      </c>
      <c r="T4" s="272" t="s">
        <v>654</v>
      </c>
      <c r="U4" s="266"/>
      <c r="V4" s="967"/>
      <c r="W4" s="967"/>
      <c r="X4" s="967"/>
      <c r="Y4" s="967"/>
      <c r="Z4" s="967"/>
      <c r="AA4" s="967"/>
      <c r="AB4" s="967"/>
      <c r="AC4" s="968"/>
      <c r="AD4" s="966" t="e">
        <f>INDEX(PT_DIFFERENTIATION_CS,MATCH(C4,PT_DIFFERENTIATION_CS_ID,0))</f>
        <v>#N/A</v>
      </c>
      <c r="AE4" s="967"/>
      <c r="AF4" s="967"/>
      <c r="AG4" s="967"/>
      <c r="AH4" s="967"/>
      <c r="AI4" s="967"/>
      <c r="AJ4" s="967"/>
      <c r="AK4" s="967"/>
      <c r="AL4" s="967"/>
      <c r="AM4" s="967"/>
      <c r="AN4" s="967"/>
      <c r="AO4" s="967"/>
      <c r="AP4" s="967"/>
      <c r="AQ4" s="967"/>
      <c r="AR4" s="967"/>
      <c r="AS4" s="967"/>
      <c r="AT4" s="967"/>
      <c r="AU4" s="967"/>
      <c r="AV4" s="967"/>
      <c r="AW4" s="967"/>
      <c r="AX4" s="967"/>
      <c r="AY4" s="967"/>
      <c r="AZ4" s="967"/>
      <c r="BA4" s="967"/>
      <c r="BB4" s="968"/>
      <c r="BC4" s="268" t="s">
        <v>655</v>
      </c>
      <c r="BF4" s="63" t="str">
        <f t="shared" si="0"/>
        <v>Наименование централизованной системы горячего водоснабжения</v>
      </c>
    </row>
    <row r="5" spans="5:58" ht="14.25" hidden="1" customHeight="1">
      <c r="E5" s="972"/>
      <c r="F5" s="972"/>
      <c r="G5" s="972"/>
      <c r="H5" s="971">
        <v>1</v>
      </c>
      <c r="Q5" s="396"/>
      <c r="R5" s="277"/>
      <c r="S5" s="165"/>
      <c r="T5" s="397"/>
      <c r="U5" s="327"/>
      <c r="V5" s="1003"/>
      <c r="W5" s="1003"/>
      <c r="X5" s="1003"/>
      <c r="Y5" s="1003"/>
      <c r="Z5" s="1003"/>
      <c r="AA5" s="1003"/>
      <c r="AB5" s="1003"/>
      <c r="AC5" s="1004"/>
      <c r="AD5" s="1002"/>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4"/>
      <c r="BC5" s="329" t="s">
        <v>526</v>
      </c>
      <c r="BF5" s="63" t="str">
        <f t="shared" si="0"/>
        <v/>
      </c>
    </row>
    <row r="6" spans="5:58" ht="14.25" hidden="1" customHeight="1">
      <c r="E6" s="972"/>
      <c r="F6" s="972"/>
      <c r="G6" s="972"/>
      <c r="H6" s="972"/>
      <c r="I6" s="973" t="str">
        <f>S5&amp;".1"</f>
        <v>.1</v>
      </c>
      <c r="L6" s="334" t="s">
        <v>527</v>
      </c>
      <c r="P6" s="975">
        <v>1</v>
      </c>
      <c r="R6" s="275"/>
      <c r="S6" s="165"/>
      <c r="T6" s="326"/>
      <c r="U6" s="327"/>
      <c r="V6" s="1003"/>
      <c r="W6" s="1003"/>
      <c r="X6" s="1003"/>
      <c r="Y6" s="1003"/>
      <c r="Z6" s="1003"/>
      <c r="AA6" s="1003"/>
      <c r="AB6" s="1003"/>
      <c r="AC6" s="1004"/>
      <c r="AD6" s="1002"/>
      <c r="AE6" s="1003"/>
      <c r="AF6" s="1003"/>
      <c r="AG6" s="1003"/>
      <c r="AH6" s="1003"/>
      <c r="AI6" s="1003"/>
      <c r="AJ6" s="1003"/>
      <c r="AK6" s="1003"/>
      <c r="AL6" s="1003"/>
      <c r="AM6" s="1003"/>
      <c r="AN6" s="1003"/>
      <c r="AO6" s="1003"/>
      <c r="AP6" s="1003"/>
      <c r="AQ6" s="1003"/>
      <c r="AR6" s="1003"/>
      <c r="AS6" s="1003"/>
      <c r="AT6" s="1003"/>
      <c r="AU6" s="1003"/>
      <c r="AV6" s="1003"/>
      <c r="AW6" s="1003"/>
      <c r="AX6" s="1003"/>
      <c r="AY6" s="1003"/>
      <c r="AZ6" s="1003"/>
      <c r="BA6" s="1003"/>
      <c r="BB6" s="1004"/>
      <c r="BC6" s="329"/>
      <c r="BF6" s="63" t="str">
        <f t="shared" si="0"/>
        <v/>
      </c>
    </row>
    <row r="7" spans="5:58" ht="14.25" hidden="1" customHeight="1">
      <c r="E7" s="972"/>
      <c r="F7" s="972"/>
      <c r="G7" s="972"/>
      <c r="H7" s="972"/>
      <c r="I7" s="974"/>
      <c r="J7" s="973" t="str">
        <f>S5&amp;".1"</f>
        <v>.1</v>
      </c>
      <c r="P7" s="833"/>
      <c r="Q7" s="975">
        <v>1</v>
      </c>
      <c r="R7" s="277"/>
      <c r="S7" s="165"/>
      <c r="T7" s="361"/>
      <c r="U7" s="327"/>
      <c r="V7" s="1003"/>
      <c r="W7" s="1003"/>
      <c r="X7" s="1003"/>
      <c r="Y7" s="1003"/>
      <c r="Z7" s="1003"/>
      <c r="AA7" s="1003"/>
      <c r="AB7" s="1003"/>
      <c r="AC7" s="1004"/>
      <c r="AD7" s="1002"/>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4"/>
      <c r="BC7" s="329"/>
      <c r="BF7" s="63" t="str">
        <f t="shared" si="0"/>
        <v/>
      </c>
    </row>
    <row r="8" spans="5:58" ht="11.25" hidden="1" customHeight="1">
      <c r="E8" s="972"/>
      <c r="F8" s="972"/>
      <c r="G8" s="972"/>
      <c r="H8" s="972"/>
      <c r="I8" s="974"/>
      <c r="J8" s="974"/>
      <c r="K8" s="973" t="e">
        <f>S4&amp;".1"</f>
        <v>#N/A</v>
      </c>
      <c r="P8" s="833"/>
      <c r="Q8" s="833"/>
      <c r="R8" s="1031">
        <v>1</v>
      </c>
      <c r="S8" s="1028" t="e">
        <f>$K8</f>
        <v>#N/A</v>
      </c>
      <c r="T8" s="1048"/>
      <c r="U8" s="266"/>
      <c r="V8" s="280"/>
      <c r="W8" s="282"/>
      <c r="X8" s="280"/>
      <c r="Y8" s="282"/>
      <c r="Z8" s="283"/>
      <c r="AA8" s="98" t="s">
        <v>46</v>
      </c>
      <c r="AB8" s="283"/>
      <c r="AC8" s="98" t="s">
        <v>46</v>
      </c>
      <c r="AD8" s="920" t="s">
        <v>46</v>
      </c>
      <c r="AE8" s="1024"/>
      <c r="AF8" s="930">
        <v>1</v>
      </c>
      <c r="AG8" s="1047"/>
      <c r="AH8" s="845" t="s">
        <v>46</v>
      </c>
      <c r="AI8" s="1024"/>
      <c r="AJ8" s="930">
        <v>1</v>
      </c>
      <c r="AK8" s="1046" t="s">
        <v>5</v>
      </c>
      <c r="AL8" s="845" t="s">
        <v>46</v>
      </c>
      <c r="AM8" s="908"/>
      <c r="AN8" s="930">
        <v>1</v>
      </c>
      <c r="AO8" s="1051"/>
      <c r="AP8" s="1052" t="s">
        <v>46</v>
      </c>
      <c r="AQ8" s="364"/>
      <c r="AR8" s="159">
        <v>1</v>
      </c>
      <c r="AS8" s="27" t="s">
        <v>5</v>
      </c>
      <c r="AT8" s="280"/>
      <c r="AU8" s="282"/>
      <c r="AV8" s="280"/>
      <c r="AW8" s="282"/>
      <c r="AX8" s="283"/>
      <c r="AY8" s="98" t="s">
        <v>46</v>
      </c>
      <c r="AZ8" s="283"/>
      <c r="BA8" s="98" t="s">
        <v>46</v>
      </c>
      <c r="BB8" s="320"/>
      <c r="BC8" s="994" t="s">
        <v>625</v>
      </c>
      <c r="BF8" s="63" t="str">
        <f t="shared" si="0"/>
        <v/>
      </c>
    </row>
    <row r="9" spans="5:58" ht="11.25" hidden="1" customHeight="1">
      <c r="E9" s="972"/>
      <c r="F9" s="972"/>
      <c r="G9" s="972"/>
      <c r="H9" s="972"/>
      <c r="I9" s="974"/>
      <c r="J9" s="974"/>
      <c r="K9" s="973"/>
      <c r="P9" s="833"/>
      <c r="Q9" s="833"/>
      <c r="R9" s="1031"/>
      <c r="S9" s="1029"/>
      <c r="T9" s="1049"/>
      <c r="U9" s="266"/>
      <c r="V9" s="354"/>
      <c r="W9" s="367"/>
      <c r="X9" s="354"/>
      <c r="Y9" s="367"/>
      <c r="Z9" s="354"/>
      <c r="AA9" s="354"/>
      <c r="AB9" s="354"/>
      <c r="AC9" s="354"/>
      <c r="AD9" s="921"/>
      <c r="AE9" s="1024"/>
      <c r="AF9" s="930"/>
      <c r="AG9" s="1047"/>
      <c r="AH9" s="845"/>
      <c r="AI9" s="1024"/>
      <c r="AJ9" s="930"/>
      <c r="AK9" s="1046"/>
      <c r="AL9" s="845"/>
      <c r="AM9" s="913"/>
      <c r="AN9" s="930"/>
      <c r="AO9" s="1051"/>
      <c r="AP9" s="1053"/>
      <c r="AQ9" s="366"/>
      <c r="AR9" s="86"/>
      <c r="AS9" s="86" t="s">
        <v>626</v>
      </c>
      <c r="AT9" s="354"/>
      <c r="AU9" s="367"/>
      <c r="AV9" s="354"/>
      <c r="AW9" s="367"/>
      <c r="AX9" s="354"/>
      <c r="AY9" s="354"/>
      <c r="AZ9" s="354"/>
      <c r="BA9" s="354"/>
      <c r="BB9" s="365"/>
      <c r="BC9" s="995"/>
    </row>
    <row r="10" spans="5:58" ht="11.25" hidden="1" customHeight="1">
      <c r="E10" s="972"/>
      <c r="F10" s="972"/>
      <c r="G10" s="972"/>
      <c r="H10" s="972"/>
      <c r="I10" s="974"/>
      <c r="J10" s="974"/>
      <c r="K10" s="973"/>
      <c r="P10" s="833"/>
      <c r="Q10" s="833"/>
      <c r="R10" s="1031"/>
      <c r="S10" s="1029"/>
      <c r="T10" s="1049"/>
      <c r="U10" s="266"/>
      <c r="V10" s="354"/>
      <c r="W10" s="367"/>
      <c r="X10" s="354"/>
      <c r="Y10" s="367"/>
      <c r="Z10" s="354"/>
      <c r="AA10" s="354"/>
      <c r="AB10" s="354"/>
      <c r="AC10" s="354"/>
      <c r="AD10" s="921"/>
      <c r="AE10" s="1024"/>
      <c r="AF10" s="930"/>
      <c r="AG10" s="1047"/>
      <c r="AH10" s="845"/>
      <c r="AI10" s="1024"/>
      <c r="AJ10" s="930"/>
      <c r="AK10" s="1046"/>
      <c r="AL10" s="845"/>
      <c r="AM10" s="366"/>
      <c r="AN10" s="398"/>
      <c r="AO10" s="398" t="s">
        <v>627</v>
      </c>
      <c r="AP10" s="86"/>
      <c r="AQ10" s="86"/>
      <c r="AR10" s="86"/>
      <c r="AS10" s="354"/>
      <c r="AT10" s="354"/>
      <c r="AU10" s="367"/>
      <c r="AV10" s="354"/>
      <c r="AW10" s="367"/>
      <c r="AX10" s="354"/>
      <c r="AY10" s="354"/>
      <c r="AZ10" s="354"/>
      <c r="BA10" s="354"/>
      <c r="BB10" s="365"/>
      <c r="BC10" s="995"/>
    </row>
    <row r="11" spans="5:58" ht="11.25" hidden="1" customHeight="1">
      <c r="E11" s="972"/>
      <c r="F11" s="972"/>
      <c r="G11" s="972"/>
      <c r="H11" s="972"/>
      <c r="I11" s="974"/>
      <c r="J11" s="974"/>
      <c r="K11" s="973"/>
      <c r="P11" s="833"/>
      <c r="Q11" s="833"/>
      <c r="R11" s="1031"/>
      <c r="S11" s="1029"/>
      <c r="T11" s="1049"/>
      <c r="U11" s="266"/>
      <c r="V11" s="354"/>
      <c r="W11" s="367"/>
      <c r="X11" s="354"/>
      <c r="Y11" s="367"/>
      <c r="Z11" s="354"/>
      <c r="AA11" s="354"/>
      <c r="AB11" s="354"/>
      <c r="AC11" s="354"/>
      <c r="AD11" s="921"/>
      <c r="AE11" s="1024"/>
      <c r="AF11" s="930"/>
      <c r="AG11" s="1047"/>
      <c r="AH11" s="845"/>
      <c r="AI11" s="369"/>
      <c r="AJ11" s="75"/>
      <c r="AK11" s="236" t="s">
        <v>628</v>
      </c>
      <c r="AL11" s="354"/>
      <c r="AM11" s="354"/>
      <c r="AN11" s="354"/>
      <c r="AO11" s="354"/>
      <c r="AP11" s="354"/>
      <c r="AQ11" s="354"/>
      <c r="AR11" s="354"/>
      <c r="AS11" s="354"/>
      <c r="AT11" s="354"/>
      <c r="AU11" s="367"/>
      <c r="AV11" s="354"/>
      <c r="AW11" s="367"/>
      <c r="AX11" s="354"/>
      <c r="AY11" s="354"/>
      <c r="AZ11" s="354"/>
      <c r="BA11" s="354"/>
      <c r="BB11" s="365"/>
      <c r="BC11" s="995"/>
    </row>
    <row r="12" spans="5:58" ht="11.25" hidden="1" customHeight="1">
      <c r="E12" s="972"/>
      <c r="F12" s="972"/>
      <c r="G12" s="972"/>
      <c r="H12" s="972"/>
      <c r="I12" s="974"/>
      <c r="J12" s="974"/>
      <c r="K12" s="973"/>
      <c r="P12" s="833"/>
      <c r="Q12" s="833"/>
      <c r="R12" s="1031"/>
      <c r="S12" s="1030"/>
      <c r="T12" s="1050"/>
      <c r="U12" s="266"/>
      <c r="V12" s="354"/>
      <c r="W12" s="355" t="str">
        <f>Z8&amp;"-"&amp;AB8</f>
        <v>-</v>
      </c>
      <c r="X12" s="354"/>
      <c r="Y12" s="355" t="str">
        <f>AB8&amp;"-"&amp;AD8</f>
        <v>-да</v>
      </c>
      <c r="Z12" s="354"/>
      <c r="AA12" s="354"/>
      <c r="AB12" s="354"/>
      <c r="AC12" s="354"/>
      <c r="AD12" s="871"/>
      <c r="AE12" s="371"/>
      <c r="AF12" s="372"/>
      <c r="AG12" s="86" t="s">
        <v>629</v>
      </c>
      <c r="AH12" s="354"/>
      <c r="AI12" s="354"/>
      <c r="AJ12" s="354"/>
      <c r="AK12" s="354"/>
      <c r="AL12" s="354"/>
      <c r="AM12" s="354"/>
      <c r="AN12" s="354"/>
      <c r="AO12" s="354"/>
      <c r="AP12" s="354"/>
      <c r="AQ12" s="354"/>
      <c r="AR12" s="354"/>
      <c r="AS12" s="354"/>
      <c r="AT12" s="354"/>
      <c r="AU12" s="355" t="str">
        <f>AX8&amp;"-"&amp;AZ8</f>
        <v>-</v>
      </c>
      <c r="AV12" s="354"/>
      <c r="AW12" s="355" t="str">
        <f>AZ8&amp;"-"&amp;BB8</f>
        <v>-</v>
      </c>
      <c r="AX12" s="354"/>
      <c r="AY12" s="354"/>
      <c r="AZ12" s="354"/>
      <c r="BA12" s="354"/>
      <c r="BB12" s="370" t="str">
        <f>BE8&amp;"-"&amp;BG8</f>
        <v>-</v>
      </c>
      <c r="BC12" s="995"/>
      <c r="BF12" s="63" t="str">
        <f t="shared" ref="BF12:BF18" si="1">IF(T12="","",T12)</f>
        <v/>
      </c>
    </row>
    <row r="13" spans="5:58" ht="11.25" hidden="1" customHeight="1">
      <c r="E13" s="972"/>
      <c r="F13" s="972"/>
      <c r="G13" s="972"/>
      <c r="H13" s="972"/>
      <c r="I13" s="974"/>
      <c r="J13" s="973"/>
      <c r="P13" s="833"/>
      <c r="Q13" s="833"/>
      <c r="R13" s="275"/>
      <c r="S13" s="286"/>
      <c r="T13" s="289" t="s">
        <v>592</v>
      </c>
      <c r="U13" s="93"/>
      <c r="V13" s="93"/>
      <c r="W13" s="93"/>
      <c r="X13" s="93"/>
      <c r="Y13" s="93"/>
      <c r="Z13" s="93"/>
      <c r="AA13" s="93"/>
      <c r="AB13" s="93"/>
      <c r="AC13" s="93"/>
      <c r="AD13" s="384"/>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288"/>
      <c r="BC13" s="996"/>
      <c r="BF13" s="63" t="str">
        <f t="shared" si="1"/>
        <v>Добавить строку</v>
      </c>
    </row>
    <row r="14" spans="5:58" ht="14.25" hidden="1" customHeight="1">
      <c r="E14" s="972"/>
      <c r="F14" s="972"/>
      <c r="G14" s="972"/>
      <c r="H14" s="972"/>
      <c r="I14" s="973"/>
      <c r="P14" s="833"/>
      <c r="R14" s="275"/>
      <c r="S14" s="330"/>
      <c r="T14" s="331"/>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3"/>
      <c r="BF14" s="63" t="str">
        <f t="shared" si="1"/>
        <v/>
      </c>
    </row>
    <row r="15" spans="5:58" ht="14.25" hidden="1" customHeight="1">
      <c r="E15" s="972"/>
      <c r="F15" s="972"/>
      <c r="G15" s="972"/>
      <c r="H15" s="971"/>
      <c r="R15" s="373"/>
      <c r="S15" s="330"/>
      <c r="T15" s="331"/>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3"/>
      <c r="BF15" s="63" t="str">
        <f t="shared" si="1"/>
        <v/>
      </c>
    </row>
    <row r="16" spans="5:58" ht="14.25" hidden="1" customHeight="1">
      <c r="E16" s="972"/>
      <c r="F16" s="972"/>
      <c r="G16" s="971"/>
      <c r="BF16" s="63" t="str">
        <f t="shared" si="1"/>
        <v/>
      </c>
    </row>
    <row r="17" spans="5:58" ht="14.25" hidden="1" customHeight="1">
      <c r="E17" s="972"/>
      <c r="F17" s="971"/>
      <c r="T17" s="297" t="s">
        <v>539</v>
      </c>
      <c r="BF17" s="63" t="str">
        <f t="shared" si="1"/>
        <v>Добавить централизованную систему для дифференциации</v>
      </c>
    </row>
    <row r="18" spans="5:58" ht="14.25" hidden="1" customHeight="1">
      <c r="E18" s="971"/>
      <c r="T18" s="297" t="s">
        <v>540</v>
      </c>
      <c r="BF18" s="63" t="str">
        <f t="shared" si="1"/>
        <v>Добавить территорию для дифференциации</v>
      </c>
    </row>
    <row r="19" spans="5:58" ht="14.25" hidden="1" customHeight="1"/>
    <row r="20" spans="5:58" ht="14.25" hidden="1" customHeight="1">
      <c r="AD20" s="374" t="s">
        <v>39</v>
      </c>
      <c r="AF20" s="374">
        <v>1</v>
      </c>
      <c r="AH20" s="374" t="s">
        <v>39</v>
      </c>
      <c r="AJ20" s="374">
        <v>1</v>
      </c>
      <c r="AL20" s="374" t="s">
        <v>39</v>
      </c>
      <c r="AN20" s="374">
        <v>1</v>
      </c>
      <c r="AP20" s="374" t="s">
        <v>39</v>
      </c>
      <c r="AR20" s="374">
        <v>1</v>
      </c>
      <c r="AT20" s="281"/>
      <c r="AU20" s="325"/>
      <c r="AV20" s="281"/>
      <c r="AW20" s="325"/>
      <c r="AX20" s="378"/>
      <c r="AY20" s="379" t="s">
        <v>46</v>
      </c>
      <c r="AZ20" s="378"/>
      <c r="BA20" s="379" t="s">
        <v>46</v>
      </c>
    </row>
    <row r="21" spans="5:58" ht="14.25" hidden="1" customHeight="1"/>
    <row r="22" spans="5:58" ht="14.25" hidden="1" customHeight="1">
      <c r="O22" s="300" t="s">
        <v>541</v>
      </c>
      <c r="Z22" s="323"/>
      <c r="AB22" s="323"/>
      <c r="AX22" s="323"/>
      <c r="AZ22" s="323"/>
    </row>
    <row r="23" spans="5:58" ht="14.25" hidden="1" customHeight="1"/>
    <row r="24" spans="5:58" ht="14.25" hidden="1" customHeight="1">
      <c r="O24" s="380" t="s">
        <v>542</v>
      </c>
      <c r="AA24" s="380" t="s">
        <v>544</v>
      </c>
      <c r="AC24" s="380" t="s">
        <v>545</v>
      </c>
      <c r="AD24" s="380" t="s">
        <v>593</v>
      </c>
      <c r="AH24" s="380" t="s">
        <v>593</v>
      </c>
      <c r="AK24" s="380" t="s">
        <v>630</v>
      </c>
      <c r="AL24" s="380" t="s">
        <v>593</v>
      </c>
      <c r="AP24" s="380" t="s">
        <v>593</v>
      </c>
      <c r="AY24" s="380" t="s">
        <v>544</v>
      </c>
      <c r="BA24" s="380" t="s">
        <v>545</v>
      </c>
    </row>
    <row r="25" spans="5:58" ht="14.25" hidden="1" customHeight="1"/>
    <row r="26" spans="5:58" ht="14.25" hidden="1" customHeight="1"/>
    <row r="27" spans="5:58" ht="14.25" customHeight="1">
      <c r="Q27" s="381"/>
      <c r="R27" s="301"/>
      <c r="S27" s="302"/>
      <c r="T27" s="22"/>
      <c r="U27" s="22"/>
    </row>
    <row r="28" spans="5:58" ht="14.25" customHeight="1">
      <c r="Q28" s="381"/>
      <c r="R28" s="301"/>
      <c r="S28" s="9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3"/>
      <c r="AY28" s="953"/>
      <c r="AZ28" s="953"/>
    </row>
    <row r="29" spans="5:58" ht="14.25" customHeight="1">
      <c r="Q29" s="381"/>
      <c r="R29" s="301"/>
      <c r="S29" s="927" t="str">
        <f>IF(org=0,"Не определено",org)</f>
        <v>ООО "Смоленскрегионтеплоэнерго"</v>
      </c>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7"/>
      <c r="AY29" s="927"/>
      <c r="AZ29" s="927"/>
    </row>
    <row r="30" spans="5:58" ht="14.25" hidden="1" customHeight="1">
      <c r="Q30" s="381"/>
      <c r="R30" s="301"/>
      <c r="S30" s="302"/>
      <c r="T30" s="22"/>
      <c r="U30" s="22"/>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row>
    <row r="31" spans="5:58" ht="25.5" hidden="1" customHeight="1">
      <c r="S31" s="963" t="s">
        <v>24</v>
      </c>
      <c r="T31" s="963"/>
      <c r="U31" s="305"/>
      <c r="V31" s="965" t="str">
        <f>IF(TITLE_NAME_OR_PR_CHANGE="",IF(TITLE_NAME_OR_PR="","",TITLE_NAME_OR_PR),TITLE_NAME_OR_PR_CHANGE)</f>
        <v/>
      </c>
      <c r="W31" s="965"/>
      <c r="X31" s="965"/>
      <c r="Y31" s="965"/>
      <c r="Z31" s="965"/>
      <c r="AA31" s="965"/>
      <c r="AB31" s="965"/>
      <c r="AD31" s="965" t="str">
        <f>IF(TITLE_NAME_OR_PR_CHANGE="",IF(TITLE_NAME_OR_PR="","",TITLE_NAME_OR_PR),TITLE_NAME_OR_PR_CHANGE)</f>
        <v/>
      </c>
      <c r="AE31" s="965"/>
      <c r="AF31" s="965"/>
      <c r="AG31" s="965"/>
      <c r="AH31" s="965"/>
      <c r="AI31" s="965"/>
      <c r="AJ31" s="965"/>
      <c r="AK31" s="965"/>
      <c r="AL31" s="965"/>
      <c r="AM31" s="965"/>
      <c r="AN31" s="965"/>
      <c r="AO31" s="965"/>
      <c r="AP31" s="965"/>
      <c r="AQ31" s="965"/>
      <c r="AR31" s="965"/>
      <c r="AS31" s="965"/>
      <c r="AT31" s="965"/>
      <c r="AU31" s="965"/>
      <c r="AV31" s="965"/>
      <c r="AW31" s="965"/>
      <c r="AX31" s="965"/>
      <c r="AY31" s="965"/>
      <c r="AZ31" s="965"/>
    </row>
    <row r="32" spans="5:58" ht="18.75" hidden="1" customHeight="1">
      <c r="S32" s="963" t="s">
        <v>547</v>
      </c>
      <c r="T32" s="963"/>
      <c r="U32" s="305"/>
      <c r="V32" s="964" t="str">
        <f>IF(TITLE_DATE_PR_CHANGE="",IF(TITLE_DATE_PR="","",TITLE_DATE_PR),TITLE_DATE_PR_CHANGE)</f>
        <v/>
      </c>
      <c r="W32" s="964"/>
      <c r="X32" s="964"/>
      <c r="Y32" s="964"/>
      <c r="Z32" s="964"/>
      <c r="AA32" s="964"/>
      <c r="AB32" s="964"/>
      <c r="AD32" s="964" t="str">
        <f>IF(TITLE_DATE_PR_CHANGE="",IF(TITLE_DATE_PR="","",TITLE_DATE_PR),TITLE_DATE_PR_CHANGE)</f>
        <v/>
      </c>
      <c r="AE32" s="964"/>
      <c r="AF32" s="964"/>
      <c r="AG32" s="964"/>
      <c r="AH32" s="964"/>
      <c r="AI32" s="964"/>
      <c r="AJ32" s="964"/>
      <c r="AK32" s="964"/>
      <c r="AL32" s="964"/>
      <c r="AM32" s="964"/>
      <c r="AN32" s="964"/>
      <c r="AO32" s="964"/>
      <c r="AP32" s="964"/>
      <c r="AQ32" s="964"/>
      <c r="AR32" s="964"/>
      <c r="AS32" s="964"/>
      <c r="AT32" s="964"/>
      <c r="AU32" s="964"/>
      <c r="AV32" s="964"/>
      <c r="AW32" s="964"/>
      <c r="AX32" s="964"/>
      <c r="AY32" s="964"/>
      <c r="AZ32" s="964"/>
    </row>
    <row r="33" spans="1:58" ht="18.75" hidden="1" customHeight="1">
      <c r="S33" s="963" t="s">
        <v>548</v>
      </c>
      <c r="T33" s="963"/>
      <c r="U33" s="305"/>
      <c r="V33" s="965" t="str">
        <f>IF(TITLE_NUMBER_PR_CHANGE="",IF(TITLE_NUMBER_PR="","",TITLE_NUMBER_PR),TITLE_NUMBER_PR_CHANGE)</f>
        <v/>
      </c>
      <c r="W33" s="965"/>
      <c r="X33" s="965"/>
      <c r="Y33" s="965"/>
      <c r="Z33" s="965"/>
      <c r="AA33" s="965"/>
      <c r="AB33" s="965"/>
      <c r="AD33" s="965" t="str">
        <f>IF(TITLE_NUMBER_PR_CHANGE="",IF(TITLE_NUMBER_PR="","",TITLE_NUMBER_PR),TITLE_NUMBER_PR_CHANGE)</f>
        <v/>
      </c>
      <c r="AE33" s="965"/>
      <c r="AF33" s="965"/>
      <c r="AG33" s="965"/>
      <c r="AH33" s="965"/>
      <c r="AI33" s="965"/>
      <c r="AJ33" s="965"/>
      <c r="AK33" s="965"/>
      <c r="AL33" s="965"/>
      <c r="AM33" s="965"/>
      <c r="AN33" s="965"/>
      <c r="AO33" s="965"/>
      <c r="AP33" s="965"/>
      <c r="AQ33" s="965"/>
      <c r="AR33" s="965"/>
      <c r="AS33" s="965"/>
      <c r="AT33" s="965"/>
      <c r="AU33" s="965"/>
      <c r="AV33" s="965"/>
      <c r="AW33" s="965"/>
      <c r="AX33" s="965"/>
      <c r="AY33" s="965"/>
      <c r="AZ33" s="965"/>
    </row>
    <row r="34" spans="1:58" ht="18.75" hidden="1" customHeight="1">
      <c r="S34" s="963" t="s">
        <v>25</v>
      </c>
      <c r="T34" s="963"/>
      <c r="U34" s="305"/>
      <c r="V34" s="965" t="str">
        <f>IF(TITLE_IST_PUB_CHANGE="",IF(TITLE_IST_PUB="","",TITLE_IST_PUB),TITLE_IST_PUB_CHANGE)</f>
        <v/>
      </c>
      <c r="W34" s="965"/>
      <c r="X34" s="965"/>
      <c r="Y34" s="965"/>
      <c r="Z34" s="965"/>
      <c r="AA34" s="965"/>
      <c r="AB34" s="965"/>
      <c r="AD34" s="965" t="str">
        <f>IF(TITLE_IST_PUB_CHANGE="",IF(TITLE_IST_PUB="","",TITLE_IST_PUB),TITLE_IST_PUB_CHANGE)</f>
        <v/>
      </c>
      <c r="AE34" s="965"/>
      <c r="AF34" s="965"/>
      <c r="AG34" s="965"/>
      <c r="AH34" s="965"/>
      <c r="AI34" s="965"/>
      <c r="AJ34" s="965"/>
      <c r="AK34" s="965"/>
      <c r="AL34" s="965"/>
      <c r="AM34" s="965"/>
      <c r="AN34" s="965"/>
      <c r="AO34" s="965"/>
      <c r="AP34" s="965"/>
      <c r="AQ34" s="965"/>
      <c r="AR34" s="965"/>
      <c r="AS34" s="965"/>
      <c r="AT34" s="965"/>
      <c r="AU34" s="965"/>
      <c r="AV34" s="965"/>
      <c r="AW34" s="965"/>
      <c r="AX34" s="965"/>
      <c r="AY34" s="965"/>
      <c r="AZ34" s="965"/>
    </row>
    <row r="35" spans="1:58" ht="14.25" hidden="1" customHeight="1">
      <c r="Q35" s="381"/>
      <c r="R35" s="301"/>
      <c r="S35" s="302"/>
      <c r="T35" s="22"/>
      <c r="U35" s="22"/>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row>
    <row r="36" spans="1:58" ht="18.75" hidden="1" customHeight="1">
      <c r="S36" s="963" t="s">
        <v>547</v>
      </c>
      <c r="T36" s="963"/>
      <c r="U36" s="305"/>
      <c r="V36" s="964" t="str">
        <f>IF(TITLE_DATE_PR_CHANGE="",IF(TITLE_DATE_PR="","",TITLE_DATE_PR),TITLE_DATE_PR_CHANGE)</f>
        <v/>
      </c>
      <c r="W36" s="964"/>
      <c r="X36" s="964"/>
      <c r="Y36" s="964"/>
      <c r="Z36" s="964"/>
      <c r="AA36" s="964"/>
      <c r="AB36" s="964"/>
      <c r="AD36" s="964" t="str">
        <f>IF(TITLE_DATE_PR_CHANGE="",IF(TITLE_DATE_PR="","",TITLE_DATE_PR),TITLE_DATE_PR_CHANGE)</f>
        <v/>
      </c>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row>
    <row r="37" spans="1:58" ht="18.75" hidden="1" customHeight="1">
      <c r="S37" s="963" t="s">
        <v>548</v>
      </c>
      <c r="T37" s="963"/>
      <c r="U37" s="305"/>
      <c r="V37" s="965" t="str">
        <f>IF(TITLE_NUMBER_PR_CHANGE="",IF(TITLE_NUMBER_PR="","",TITLE_NUMBER_PR),TITLE_NUMBER_PR_CHANGE)</f>
        <v/>
      </c>
      <c r="W37" s="965"/>
      <c r="X37" s="965"/>
      <c r="Y37" s="965"/>
      <c r="Z37" s="965"/>
      <c r="AA37" s="965"/>
      <c r="AB37" s="965"/>
      <c r="AD37" s="965" t="str">
        <f>IF(TITLE_NUMBER_PR_CHANGE="",IF(TITLE_NUMBER_PR="","",TITLE_NUMBER_PR),TITLE_NUMBER_PR_CHANGE)</f>
        <v/>
      </c>
      <c r="AE37" s="965"/>
      <c r="AF37" s="965"/>
      <c r="AG37" s="965"/>
      <c r="AH37" s="965"/>
      <c r="AI37" s="965"/>
      <c r="AJ37" s="965"/>
      <c r="AK37" s="965"/>
      <c r="AL37" s="965"/>
      <c r="AM37" s="965"/>
      <c r="AN37" s="965"/>
      <c r="AO37" s="965"/>
      <c r="AP37" s="965"/>
      <c r="AQ37" s="965"/>
      <c r="AR37" s="965"/>
      <c r="AS37" s="965"/>
      <c r="AT37" s="965"/>
      <c r="AU37" s="965"/>
      <c r="AV37" s="965"/>
      <c r="AW37" s="965"/>
      <c r="AX37" s="965"/>
      <c r="AY37" s="965"/>
      <c r="AZ37" s="965"/>
    </row>
    <row r="38" spans="1:58" ht="14.25" hidden="1" customHeight="1">
      <c r="AC38" s="242" t="s">
        <v>551</v>
      </c>
      <c r="BA38" s="242" t="s">
        <v>551</v>
      </c>
    </row>
    <row r="39" spans="1:58" ht="14.25" customHeight="1">
      <c r="Q39" s="381"/>
      <c r="R39" s="301"/>
      <c r="S39" s="302"/>
      <c r="T39" s="22"/>
      <c r="U39" s="307"/>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c r="AU39" s="983"/>
      <c r="AV39" s="983"/>
      <c r="AW39" s="983"/>
      <c r="AX39" s="983"/>
      <c r="AY39" s="983"/>
      <c r="AZ39" s="983"/>
      <c r="BA39" s="983"/>
    </row>
    <row r="40" spans="1:58" ht="14.25" customHeight="1">
      <c r="Q40" s="381"/>
      <c r="R40" s="301"/>
      <c r="S40" s="858" t="s">
        <v>424</v>
      </c>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t="s">
        <v>425</v>
      </c>
    </row>
    <row r="41" spans="1:58" ht="14.25" customHeight="1">
      <c r="Q41" s="381"/>
      <c r="R41" s="301"/>
      <c r="S41" s="984" t="s">
        <v>71</v>
      </c>
      <c r="T41" s="934" t="s">
        <v>631</v>
      </c>
      <c r="U41" s="309"/>
      <c r="V41" s="985" t="s">
        <v>553</v>
      </c>
      <c r="W41" s="986"/>
      <c r="X41" s="986"/>
      <c r="Y41" s="986"/>
      <c r="Z41" s="986"/>
      <c r="AA41" s="986"/>
      <c r="AB41" s="987"/>
      <c r="AC41" s="988" t="s">
        <v>554</v>
      </c>
      <c r="AD41" s="1017" t="s">
        <v>632</v>
      </c>
      <c r="AE41" s="1001"/>
      <c r="AF41" s="1001"/>
      <c r="AG41" s="1018"/>
      <c r="AH41" s="1017" t="s">
        <v>633</v>
      </c>
      <c r="AI41" s="1001"/>
      <c r="AJ41" s="1001"/>
      <c r="AK41" s="1018"/>
      <c r="AL41" s="1017" t="s">
        <v>634</v>
      </c>
      <c r="AM41" s="1001"/>
      <c r="AN41" s="1001"/>
      <c r="AO41" s="1018"/>
      <c r="AP41" s="1017" t="s">
        <v>635</v>
      </c>
      <c r="AQ41" s="1001"/>
      <c r="AR41" s="1001"/>
      <c r="AS41" s="1018"/>
      <c r="AT41" s="985" t="s">
        <v>553</v>
      </c>
      <c r="AU41" s="986"/>
      <c r="AV41" s="986"/>
      <c r="AW41" s="986"/>
      <c r="AX41" s="986"/>
      <c r="AY41" s="986"/>
      <c r="AZ41" s="987"/>
      <c r="BA41" s="988" t="s">
        <v>554</v>
      </c>
      <c r="BB41" s="991" t="s">
        <v>556</v>
      </c>
      <c r="BC41" s="858"/>
    </row>
    <row r="42" spans="1:58" ht="33.75" customHeight="1">
      <c r="Q42" s="381"/>
      <c r="R42" s="301"/>
      <c r="S42" s="984"/>
      <c r="T42" s="934"/>
      <c r="U42" s="310"/>
      <c r="V42" s="908" t="s">
        <v>636</v>
      </c>
      <c r="W42" s="909"/>
      <c r="X42" s="908" t="s">
        <v>637</v>
      </c>
      <c r="Y42" s="909"/>
      <c r="Z42" s="908" t="s">
        <v>638</v>
      </c>
      <c r="AA42" s="1013"/>
      <c r="AB42" s="909"/>
      <c r="AC42" s="989"/>
      <c r="AD42" s="1019"/>
      <c r="AE42" s="1020"/>
      <c r="AF42" s="1020"/>
      <c r="AG42" s="1032"/>
      <c r="AH42" s="1019"/>
      <c r="AI42" s="1020"/>
      <c r="AJ42" s="1020"/>
      <c r="AK42" s="1032"/>
      <c r="AL42" s="1019"/>
      <c r="AM42" s="1020"/>
      <c r="AN42" s="1020"/>
      <c r="AO42" s="1032"/>
      <c r="AP42" s="1019"/>
      <c r="AQ42" s="1020"/>
      <c r="AR42" s="1020"/>
      <c r="AS42" s="1032"/>
      <c r="AT42" s="908" t="s">
        <v>636</v>
      </c>
      <c r="AU42" s="909"/>
      <c r="AV42" s="908" t="s">
        <v>637</v>
      </c>
      <c r="AW42" s="909"/>
      <c r="AX42" s="908" t="s">
        <v>638</v>
      </c>
      <c r="AY42" s="1013"/>
      <c r="AZ42" s="909"/>
      <c r="BA42" s="989"/>
      <c r="BB42" s="992"/>
      <c r="BC42" s="858"/>
    </row>
    <row r="43" spans="1:58" ht="14.25" customHeight="1">
      <c r="Q43" s="381"/>
      <c r="R43" s="301"/>
      <c r="S43" s="984"/>
      <c r="T43" s="934"/>
      <c r="U43" s="310"/>
      <c r="V43" s="913"/>
      <c r="W43" s="914"/>
      <c r="X43" s="913"/>
      <c r="Y43" s="914"/>
      <c r="Z43" s="913"/>
      <c r="AA43" s="1014"/>
      <c r="AB43" s="914"/>
      <c r="AC43" s="989"/>
      <c r="AD43" s="1019"/>
      <c r="AE43" s="1020"/>
      <c r="AF43" s="1020"/>
      <c r="AG43" s="1032"/>
      <c r="AH43" s="1019"/>
      <c r="AI43" s="1020"/>
      <c r="AJ43" s="1020"/>
      <c r="AK43" s="1032"/>
      <c r="AL43" s="1019"/>
      <c r="AM43" s="1020"/>
      <c r="AN43" s="1020"/>
      <c r="AO43" s="1032"/>
      <c r="AP43" s="1019"/>
      <c r="AQ43" s="1020"/>
      <c r="AR43" s="1020"/>
      <c r="AS43" s="1032"/>
      <c r="AT43" s="913"/>
      <c r="AU43" s="914"/>
      <c r="AV43" s="913"/>
      <c r="AW43" s="914"/>
      <c r="AX43" s="913"/>
      <c r="AY43" s="1014"/>
      <c r="AZ43" s="914"/>
      <c r="BA43" s="989"/>
      <c r="BB43" s="992"/>
      <c r="BC43" s="858"/>
    </row>
    <row r="44" spans="1:58" ht="14.25" customHeight="1">
      <c r="B44" s="102" t="s">
        <v>267</v>
      </c>
      <c r="C44" s="102" t="s">
        <v>268</v>
      </c>
      <c r="D44" s="102" t="s">
        <v>269</v>
      </c>
      <c r="E44" s="274" t="s">
        <v>561</v>
      </c>
      <c r="F44" s="274" t="s">
        <v>562</v>
      </c>
      <c r="G44" s="274" t="s">
        <v>563</v>
      </c>
      <c r="H44" s="274" t="s">
        <v>564</v>
      </c>
      <c r="I44" s="274" t="s">
        <v>565</v>
      </c>
      <c r="J44" s="274" t="s">
        <v>566</v>
      </c>
      <c r="K44" s="274" t="s">
        <v>567</v>
      </c>
      <c r="L44" s="274" t="s">
        <v>542</v>
      </c>
      <c r="Q44" s="381"/>
      <c r="R44" s="301"/>
      <c r="S44" s="984"/>
      <c r="T44" s="934"/>
      <c r="U44" s="311"/>
      <c r="V44" s="161" t="s">
        <v>602</v>
      </c>
      <c r="W44" s="161" t="s">
        <v>603</v>
      </c>
      <c r="X44" s="161" t="s">
        <v>602</v>
      </c>
      <c r="Y44" s="161" t="s">
        <v>603</v>
      </c>
      <c r="Z44" s="114" t="s">
        <v>570</v>
      </c>
      <c r="AA44" s="939" t="s">
        <v>571</v>
      </c>
      <c r="AB44" s="952"/>
      <c r="AC44" s="990"/>
      <c r="AD44" s="1021"/>
      <c r="AE44" s="1022"/>
      <c r="AF44" s="1022"/>
      <c r="AG44" s="1023"/>
      <c r="AH44" s="1021"/>
      <c r="AI44" s="1022"/>
      <c r="AJ44" s="1022"/>
      <c r="AK44" s="1023"/>
      <c r="AL44" s="1021"/>
      <c r="AM44" s="1022"/>
      <c r="AN44" s="1022"/>
      <c r="AO44" s="1023"/>
      <c r="AP44" s="1021"/>
      <c r="AQ44" s="1022"/>
      <c r="AR44" s="1022"/>
      <c r="AS44" s="1023"/>
      <c r="AT44" s="161" t="s">
        <v>602</v>
      </c>
      <c r="AU44" s="161" t="s">
        <v>603</v>
      </c>
      <c r="AV44" s="161" t="s">
        <v>602</v>
      </c>
      <c r="AW44" s="161" t="s">
        <v>603</v>
      </c>
      <c r="AX44" s="114" t="s">
        <v>570</v>
      </c>
      <c r="AY44" s="939" t="s">
        <v>571</v>
      </c>
      <c r="AZ44" s="952"/>
      <c r="BA44" s="990"/>
      <c r="BB44" s="993"/>
      <c r="BC44" s="858"/>
    </row>
    <row r="45" spans="1:58" ht="14.25" hidden="1" customHeight="1">
      <c r="Q45" s="314"/>
      <c r="R45" s="314">
        <v>1</v>
      </c>
      <c r="S45" s="315" t="s">
        <v>204</v>
      </c>
      <c r="T45" s="316" t="s">
        <v>87</v>
      </c>
      <c r="U45" s="317" t="str">
        <f ca="1">OFFSET(U45,0,-1)</f>
        <v>2</v>
      </c>
      <c r="V45" s="318">
        <f t="shared" ref="V45:AA45" ca="1" si="2">OFFSET(V45,0,-1)+1</f>
        <v>3</v>
      </c>
      <c r="W45" s="318">
        <f t="shared" ca="1" si="2"/>
        <v>4</v>
      </c>
      <c r="X45" s="318">
        <f t="shared" ca="1" si="2"/>
        <v>5</v>
      </c>
      <c r="Y45" s="318">
        <f t="shared" ca="1" si="2"/>
        <v>6</v>
      </c>
      <c r="Z45" s="318">
        <f t="shared" ca="1" si="2"/>
        <v>7</v>
      </c>
      <c r="AA45" s="982">
        <f t="shared" ca="1" si="2"/>
        <v>8</v>
      </c>
      <c r="AB45" s="982"/>
      <c r="AC45" s="318">
        <f ca="1">OFFSET(AC45,0,-2)+1</f>
        <v>9</v>
      </c>
      <c r="AD45" s="318">
        <f ca="1">OFFSET(AD45,0,-1)+1</f>
        <v>10</v>
      </c>
      <c r="AE45" s="318"/>
      <c r="AF45" s="318"/>
      <c r="AG45" s="318"/>
      <c r="AH45" s="318"/>
      <c r="AI45" s="318"/>
      <c r="AJ45" s="318"/>
      <c r="AK45" s="318"/>
      <c r="AL45" s="318"/>
      <c r="AM45" s="318"/>
      <c r="AN45" s="318"/>
      <c r="AO45" s="318"/>
      <c r="AP45" s="318"/>
      <c r="AQ45" s="318"/>
      <c r="AR45" s="318"/>
      <c r="AS45" s="318"/>
      <c r="AT45" s="318"/>
      <c r="AU45" s="318"/>
      <c r="AV45" s="318"/>
      <c r="AW45" s="318">
        <f ca="1">OFFSET(AW45,0,-1)+1</f>
        <v>1</v>
      </c>
      <c r="AX45" s="318">
        <f ca="1">OFFSET(AX45,0,-1)+1</f>
        <v>2</v>
      </c>
      <c r="AY45" s="982">
        <f ca="1">OFFSET(AY45,0,-1)+1</f>
        <v>3</v>
      </c>
      <c r="AZ45" s="982"/>
      <c r="BA45" s="318">
        <f ca="1">OFFSET(BA45,0,-2)+1</f>
        <v>4</v>
      </c>
      <c r="BB45" s="317">
        <f ca="1">OFFSET(BB45,0,-1)</f>
        <v>4</v>
      </c>
      <c r="BC45" s="318">
        <f ca="1">OFFSET(BC45,0,-1)+1</f>
        <v>5</v>
      </c>
    </row>
    <row r="46" spans="1:58" ht="21" customHeight="1">
      <c r="A46" s="319" t="s">
        <v>385</v>
      </c>
      <c r="E46" s="971">
        <v>1</v>
      </c>
      <c r="R46" s="263"/>
      <c r="S46" s="264">
        <f>INDEX(PT_DIFFERENTIATION_NUM_NTAR,MATCH(A46,PT_DIFFERENTIATION_NTAR_ID,0))</f>
        <v>0</v>
      </c>
      <c r="T46" s="265" t="s">
        <v>255</v>
      </c>
      <c r="U46" s="266"/>
      <c r="V46" s="967"/>
      <c r="W46" s="967"/>
      <c r="X46" s="967"/>
      <c r="Y46" s="967"/>
      <c r="Z46" s="967"/>
      <c r="AA46" s="967"/>
      <c r="AB46" s="967"/>
      <c r="AC46" s="968"/>
      <c r="AD46" s="966" t="str">
        <f>INDEX(PT_DIFFERENTIATION_NTAR,MATCH(A46,PT_DIFFERENTIATION_NTAR_ID,0))</f>
        <v/>
      </c>
      <c r="AE46" s="967"/>
      <c r="AF46" s="967"/>
      <c r="AG46" s="967"/>
      <c r="AH46" s="967"/>
      <c r="AI46" s="967"/>
      <c r="AJ46" s="967"/>
      <c r="AK46" s="967"/>
      <c r="AL46" s="967"/>
      <c r="AM46" s="967"/>
      <c r="AN46" s="967"/>
      <c r="AO46" s="967"/>
      <c r="AP46" s="967"/>
      <c r="AQ46" s="967"/>
      <c r="AR46" s="967"/>
      <c r="AS46" s="967"/>
      <c r="AT46" s="967"/>
      <c r="AU46" s="967"/>
      <c r="AV46" s="967"/>
      <c r="AW46" s="967"/>
      <c r="AX46" s="967"/>
      <c r="AY46" s="967"/>
      <c r="AZ46" s="967"/>
      <c r="BA46" s="967"/>
      <c r="BB46" s="968"/>
      <c r="BC46" s="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63" t="str">
        <f t="shared" ref="BF46:BF52" si="3">IF(T46="","",T46)</f>
        <v>Наименование тарифа</v>
      </c>
    </row>
    <row r="47" spans="1:58" ht="21" customHeight="1">
      <c r="A47" s="319" t="s">
        <v>385</v>
      </c>
      <c r="B47" s="319" t="s">
        <v>386</v>
      </c>
      <c r="E47" s="972"/>
      <c r="F47" s="971">
        <v>1</v>
      </c>
      <c r="Q47" s="360"/>
      <c r="R47" s="270"/>
      <c r="S47" s="264" t="str">
        <f>INDEX(PT_DIFFERENTIATION_NUM_TER,MATCH(B47,PT_DIFFERENTIATION_TER_ID,0))</f>
        <v>.</v>
      </c>
      <c r="T47" s="271" t="s">
        <v>521</v>
      </c>
      <c r="U47" s="266"/>
      <c r="V47" s="967"/>
      <c r="W47" s="967"/>
      <c r="X47" s="967"/>
      <c r="Y47" s="967"/>
      <c r="Z47" s="967"/>
      <c r="AA47" s="967"/>
      <c r="AB47" s="967"/>
      <c r="AC47" s="968"/>
      <c r="AD47" s="966" t="str">
        <f>INDEX(PT_DIFFERENTIATION_TER,MATCH(B47,PT_DIFFERENTIATION_TER_ID,0))</f>
        <v/>
      </c>
      <c r="AE47" s="967"/>
      <c r="AF47" s="967"/>
      <c r="AG47" s="967"/>
      <c r="AH47" s="967"/>
      <c r="AI47" s="967"/>
      <c r="AJ47" s="967"/>
      <c r="AK47" s="967"/>
      <c r="AL47" s="967"/>
      <c r="AM47" s="967"/>
      <c r="AN47" s="967"/>
      <c r="AO47" s="967"/>
      <c r="AP47" s="967"/>
      <c r="AQ47" s="967"/>
      <c r="AR47" s="967"/>
      <c r="AS47" s="967"/>
      <c r="AT47" s="967"/>
      <c r="AU47" s="967"/>
      <c r="AV47" s="967"/>
      <c r="AW47" s="967"/>
      <c r="AX47" s="967"/>
      <c r="AY47" s="967"/>
      <c r="AZ47" s="967"/>
      <c r="BA47" s="967"/>
      <c r="BB47" s="968"/>
      <c r="BC47" s="268" t="s">
        <v>522</v>
      </c>
      <c r="BF47" s="63" t="str">
        <f t="shared" si="3"/>
        <v>Территория действия тарифа</v>
      </c>
    </row>
    <row r="48" spans="1:58" ht="33.75" customHeight="1">
      <c r="A48" s="319" t="s">
        <v>385</v>
      </c>
      <c r="B48" s="319" t="s">
        <v>386</v>
      </c>
      <c r="C48" s="319" t="s">
        <v>387</v>
      </c>
      <c r="E48" s="972"/>
      <c r="F48" s="972"/>
      <c r="G48" s="971">
        <v>1</v>
      </c>
      <c r="Q48" s="360"/>
      <c r="R48" s="270"/>
      <c r="S48" s="264" t="str">
        <f>INDEX(PT_DIFFERENTIATION_NUM_CS,MATCH(C48,PT_DIFFERENTIATION_CS_ID,0))</f>
        <v>..</v>
      </c>
      <c r="T48" s="272" t="s">
        <v>654</v>
      </c>
      <c r="U48" s="266"/>
      <c r="V48" s="967"/>
      <c r="W48" s="967"/>
      <c r="X48" s="967"/>
      <c r="Y48" s="967"/>
      <c r="Z48" s="967"/>
      <c r="AA48" s="967"/>
      <c r="AB48" s="967"/>
      <c r="AC48" s="968"/>
      <c r="AD48" s="966" t="str">
        <f>INDEX(PT_DIFFERENTIATION_CS,MATCH(C48,PT_DIFFERENTIATION_CS_ID,0))</f>
        <v/>
      </c>
      <c r="AE48" s="967"/>
      <c r="AF48" s="967"/>
      <c r="AG48" s="967"/>
      <c r="AH48" s="967"/>
      <c r="AI48" s="967"/>
      <c r="AJ48" s="967"/>
      <c r="AK48" s="967"/>
      <c r="AL48" s="967"/>
      <c r="AM48" s="967"/>
      <c r="AN48" s="967"/>
      <c r="AO48" s="967"/>
      <c r="AP48" s="967"/>
      <c r="AQ48" s="967"/>
      <c r="AR48" s="967"/>
      <c r="AS48" s="967"/>
      <c r="AT48" s="967"/>
      <c r="AU48" s="967"/>
      <c r="AV48" s="967"/>
      <c r="AW48" s="967"/>
      <c r="AX48" s="967"/>
      <c r="AY48" s="967"/>
      <c r="AZ48" s="967"/>
      <c r="BA48" s="967"/>
      <c r="BB48" s="968"/>
      <c r="BC48" s="268" t="s">
        <v>655</v>
      </c>
      <c r="BF48" s="63" t="str">
        <f t="shared" si="3"/>
        <v>Наименование централизованной системы горячего водоснабжения</v>
      </c>
    </row>
    <row r="49" spans="1:58" ht="14.25" hidden="1" customHeight="1">
      <c r="A49" s="51" t="s">
        <v>385</v>
      </c>
      <c r="B49" s="51" t="s">
        <v>386</v>
      </c>
      <c r="C49" s="51" t="s">
        <v>387</v>
      </c>
      <c r="D49" s="51" t="s">
        <v>668</v>
      </c>
      <c r="E49" s="972"/>
      <c r="F49" s="972"/>
      <c r="G49" s="972"/>
      <c r="H49" s="971">
        <v>1</v>
      </c>
      <c r="Q49" s="396"/>
      <c r="R49" s="277"/>
      <c r="S49" s="165"/>
      <c r="T49" s="397"/>
      <c r="U49" s="327"/>
      <c r="V49" s="1003"/>
      <c r="W49" s="1003"/>
      <c r="X49" s="1003"/>
      <c r="Y49" s="1003"/>
      <c r="Z49" s="1003"/>
      <c r="AA49" s="1003"/>
      <c r="AB49" s="1003"/>
      <c r="AC49" s="1004"/>
      <c r="AD49" s="1002"/>
      <c r="AE49" s="1003"/>
      <c r="AF49" s="1003"/>
      <c r="AG49" s="1003"/>
      <c r="AH49" s="1003"/>
      <c r="AI49" s="1003"/>
      <c r="AJ49" s="1003"/>
      <c r="AK49" s="1003"/>
      <c r="AL49" s="1003"/>
      <c r="AM49" s="1003"/>
      <c r="AN49" s="1003"/>
      <c r="AO49" s="1003"/>
      <c r="AP49" s="1003"/>
      <c r="AQ49" s="1003"/>
      <c r="AR49" s="1003"/>
      <c r="AS49" s="1003"/>
      <c r="AT49" s="1003"/>
      <c r="AU49" s="1003"/>
      <c r="AV49" s="1003"/>
      <c r="AW49" s="1003"/>
      <c r="AX49" s="1003"/>
      <c r="AY49" s="1003"/>
      <c r="AZ49" s="1003"/>
      <c r="BA49" s="1003"/>
      <c r="BB49" s="1004"/>
      <c r="BC49" s="329" t="s">
        <v>526</v>
      </c>
      <c r="BF49" s="63" t="str">
        <f t="shared" si="3"/>
        <v/>
      </c>
    </row>
    <row r="50" spans="1:58" ht="14.25" hidden="1" customHeight="1">
      <c r="A50" s="51" t="s">
        <v>385</v>
      </c>
      <c r="B50" s="51" t="s">
        <v>386</v>
      </c>
      <c r="C50" s="51" t="s">
        <v>387</v>
      </c>
      <c r="D50" s="51" t="s">
        <v>668</v>
      </c>
      <c r="E50" s="972"/>
      <c r="F50" s="972"/>
      <c r="G50" s="972"/>
      <c r="H50" s="972"/>
      <c r="I50" s="973" t="str">
        <f>S49&amp;".1"</f>
        <v>.1</v>
      </c>
      <c r="L50" s="334" t="s">
        <v>527</v>
      </c>
      <c r="P50" s="975">
        <v>1</v>
      </c>
      <c r="R50" s="275"/>
      <c r="S50" s="165"/>
      <c r="T50" s="326"/>
      <c r="U50" s="327"/>
      <c r="V50" s="1003"/>
      <c r="W50" s="1003"/>
      <c r="X50" s="1003"/>
      <c r="Y50" s="1003"/>
      <c r="Z50" s="1003"/>
      <c r="AA50" s="1003"/>
      <c r="AB50" s="1003"/>
      <c r="AC50" s="1004"/>
      <c r="AD50" s="1002"/>
      <c r="AE50" s="1003"/>
      <c r="AF50" s="1003"/>
      <c r="AG50" s="1003"/>
      <c r="AH50" s="1003"/>
      <c r="AI50" s="1003"/>
      <c r="AJ50" s="1003"/>
      <c r="AK50" s="1003"/>
      <c r="AL50" s="1003"/>
      <c r="AM50" s="1003"/>
      <c r="AN50" s="1003"/>
      <c r="AO50" s="1003"/>
      <c r="AP50" s="1003"/>
      <c r="AQ50" s="1003"/>
      <c r="AR50" s="1003"/>
      <c r="AS50" s="1003"/>
      <c r="AT50" s="1003"/>
      <c r="AU50" s="1003"/>
      <c r="AV50" s="1003"/>
      <c r="AW50" s="1003"/>
      <c r="AX50" s="1003"/>
      <c r="AY50" s="1003"/>
      <c r="AZ50" s="1003"/>
      <c r="BA50" s="1003"/>
      <c r="BB50" s="1004"/>
      <c r="BC50" s="329"/>
      <c r="BF50" s="63" t="str">
        <f t="shared" si="3"/>
        <v/>
      </c>
    </row>
    <row r="51" spans="1:58" ht="14.25" hidden="1" customHeight="1">
      <c r="A51" s="51" t="s">
        <v>385</v>
      </c>
      <c r="B51" s="51" t="s">
        <v>386</v>
      </c>
      <c r="C51" s="51" t="s">
        <v>387</v>
      </c>
      <c r="D51" s="51" t="s">
        <v>668</v>
      </c>
      <c r="E51" s="972"/>
      <c r="F51" s="972"/>
      <c r="G51" s="972"/>
      <c r="H51" s="972"/>
      <c r="I51" s="974"/>
      <c r="J51" s="973" t="str">
        <f>S49&amp;".1"</f>
        <v>.1</v>
      </c>
      <c r="P51" s="833"/>
      <c r="Q51" s="975">
        <v>1</v>
      </c>
      <c r="R51" s="277"/>
      <c r="S51" s="165"/>
      <c r="T51" s="361"/>
      <c r="U51" s="327"/>
      <c r="V51" s="1003"/>
      <c r="W51" s="1003"/>
      <c r="X51" s="1003"/>
      <c r="Y51" s="1003"/>
      <c r="Z51" s="1003"/>
      <c r="AA51" s="1003"/>
      <c r="AB51" s="1003"/>
      <c r="AC51" s="1004"/>
      <c r="AD51" s="1002"/>
      <c r="AE51" s="1003"/>
      <c r="AF51" s="1003"/>
      <c r="AG51" s="1003"/>
      <c r="AH51" s="1003"/>
      <c r="AI51" s="1003"/>
      <c r="AJ51" s="1003"/>
      <c r="AK51" s="1003"/>
      <c r="AL51" s="1003"/>
      <c r="AM51" s="1003"/>
      <c r="AN51" s="1054"/>
      <c r="AO51" s="1054"/>
      <c r="AP51" s="1003"/>
      <c r="AQ51" s="1003"/>
      <c r="AR51" s="1003"/>
      <c r="AS51" s="1003"/>
      <c r="AT51" s="1003"/>
      <c r="AU51" s="1003"/>
      <c r="AV51" s="1003"/>
      <c r="AW51" s="1003"/>
      <c r="AX51" s="1003"/>
      <c r="AY51" s="1003"/>
      <c r="AZ51" s="1003"/>
      <c r="BA51" s="1003"/>
      <c r="BB51" s="1004"/>
      <c r="BC51" s="329"/>
      <c r="BF51" s="63" t="str">
        <f t="shared" si="3"/>
        <v/>
      </c>
    </row>
    <row r="52" spans="1:58" ht="11.25" customHeight="1">
      <c r="A52" s="319" t="s">
        <v>385</v>
      </c>
      <c r="B52" s="319" t="s">
        <v>386</v>
      </c>
      <c r="C52" s="319" t="s">
        <v>387</v>
      </c>
      <c r="D52" s="319" t="s">
        <v>668</v>
      </c>
      <c r="E52" s="972"/>
      <c r="F52" s="972"/>
      <c r="G52" s="972"/>
      <c r="H52" s="972"/>
      <c r="I52" s="974"/>
      <c r="J52" s="974"/>
      <c r="K52" s="973" t="str">
        <f>S48&amp;".1"</f>
        <v>...1</v>
      </c>
      <c r="P52" s="833"/>
      <c r="Q52" s="833"/>
      <c r="R52" s="277">
        <v>1</v>
      </c>
      <c r="S52" s="1028" t="str">
        <f>$K52</f>
        <v>...1</v>
      </c>
      <c r="T52" s="1048"/>
      <c r="U52" s="266"/>
      <c r="V52" s="280"/>
      <c r="W52" s="282"/>
      <c r="X52" s="280"/>
      <c r="Y52" s="282"/>
      <c r="Z52" s="283"/>
      <c r="AA52" s="98" t="s">
        <v>46</v>
      </c>
      <c r="AB52" s="283"/>
      <c r="AC52" s="98" t="s">
        <v>46</v>
      </c>
      <c r="AD52" s="920" t="s">
        <v>46</v>
      </c>
      <c r="AE52" s="1024"/>
      <c r="AF52" s="930">
        <v>1</v>
      </c>
      <c r="AG52" s="1047"/>
      <c r="AH52" s="845" t="s">
        <v>46</v>
      </c>
      <c r="AI52" s="1024"/>
      <c r="AJ52" s="930">
        <v>1</v>
      </c>
      <c r="AK52" s="1046" t="s">
        <v>5</v>
      </c>
      <c r="AL52" s="845" t="s">
        <v>46</v>
      </c>
      <c r="AM52" s="908"/>
      <c r="AN52" s="930">
        <v>1</v>
      </c>
      <c r="AO52" s="1051"/>
      <c r="AP52" s="1052" t="s">
        <v>46</v>
      </c>
      <c r="AQ52" s="364"/>
      <c r="AR52" s="159">
        <v>1</v>
      </c>
      <c r="AS52" s="27" t="s">
        <v>5</v>
      </c>
      <c r="AT52" s="280"/>
      <c r="AU52" s="282"/>
      <c r="AV52" s="280"/>
      <c r="AW52" s="282"/>
      <c r="AX52" s="283"/>
      <c r="AY52" s="98" t="s">
        <v>46</v>
      </c>
      <c r="AZ52" s="283"/>
      <c r="BA52" s="98" t="s">
        <v>46</v>
      </c>
      <c r="BB52" s="320"/>
      <c r="BC52" s="994" t="s">
        <v>625</v>
      </c>
      <c r="BF52" s="63" t="str">
        <f t="shared" si="3"/>
        <v/>
      </c>
    </row>
    <row r="53" spans="1:58" ht="11.25" customHeight="1">
      <c r="E53" s="972"/>
      <c r="F53" s="972"/>
      <c r="G53" s="972"/>
      <c r="H53" s="972"/>
      <c r="I53" s="974"/>
      <c r="J53" s="974"/>
      <c r="K53" s="973"/>
      <c r="P53" s="833"/>
      <c r="Q53" s="833"/>
      <c r="R53" s="277"/>
      <c r="S53" s="1029"/>
      <c r="T53" s="1049"/>
      <c r="U53" s="266"/>
      <c r="V53" s="354"/>
      <c r="W53" s="367"/>
      <c r="X53" s="354"/>
      <c r="Y53" s="367"/>
      <c r="Z53" s="354"/>
      <c r="AA53" s="354"/>
      <c r="AB53" s="354"/>
      <c r="AC53" s="354"/>
      <c r="AD53" s="921"/>
      <c r="AE53" s="1024"/>
      <c r="AF53" s="930"/>
      <c r="AG53" s="1047"/>
      <c r="AH53" s="845"/>
      <c r="AI53" s="1024"/>
      <c r="AJ53" s="930"/>
      <c r="AK53" s="1046"/>
      <c r="AL53" s="845"/>
      <c r="AM53" s="913"/>
      <c r="AN53" s="930"/>
      <c r="AO53" s="1051"/>
      <c r="AP53" s="1053"/>
      <c r="AQ53" s="366"/>
      <c r="AR53" s="86"/>
      <c r="AS53" s="86" t="s">
        <v>626</v>
      </c>
      <c r="AT53" s="354"/>
      <c r="AU53" s="367"/>
      <c r="AV53" s="354"/>
      <c r="AW53" s="367"/>
      <c r="AX53" s="354"/>
      <c r="AY53" s="354"/>
      <c r="AZ53" s="354"/>
      <c r="BA53" s="354"/>
      <c r="BB53" s="365"/>
      <c r="BC53" s="995"/>
    </row>
    <row r="54" spans="1:58" ht="11.25" customHeight="1">
      <c r="A54" s="319" t="s">
        <v>385</v>
      </c>
      <c r="E54" s="972"/>
      <c r="F54" s="972"/>
      <c r="G54" s="972"/>
      <c r="H54" s="972"/>
      <c r="I54" s="974"/>
      <c r="J54" s="974"/>
      <c r="K54" s="973"/>
      <c r="P54" s="833"/>
      <c r="Q54" s="833"/>
      <c r="R54" s="277"/>
      <c r="S54" s="1029"/>
      <c r="T54" s="1049"/>
      <c r="U54" s="266"/>
      <c r="V54" s="354"/>
      <c r="W54" s="367"/>
      <c r="X54" s="354"/>
      <c r="Y54" s="367"/>
      <c r="Z54" s="354"/>
      <c r="AA54" s="354"/>
      <c r="AB54" s="354"/>
      <c r="AC54" s="354"/>
      <c r="AD54" s="921"/>
      <c r="AE54" s="1024"/>
      <c r="AF54" s="930"/>
      <c r="AG54" s="1047"/>
      <c r="AH54" s="845"/>
      <c r="AI54" s="1024"/>
      <c r="AJ54" s="930"/>
      <c r="AK54" s="1046"/>
      <c r="AL54" s="845"/>
      <c r="AM54" s="366"/>
      <c r="AN54" s="398"/>
      <c r="AO54" s="398" t="s">
        <v>627</v>
      </c>
      <c r="AP54" s="86"/>
      <c r="AQ54" s="86"/>
      <c r="AR54" s="86"/>
      <c r="AS54" s="354"/>
      <c r="AT54" s="354"/>
      <c r="AU54" s="367"/>
      <c r="AV54" s="354"/>
      <c r="AW54" s="367"/>
      <c r="AX54" s="354"/>
      <c r="AY54" s="354"/>
      <c r="AZ54" s="354"/>
      <c r="BA54" s="354"/>
      <c r="BB54" s="365"/>
      <c r="BC54" s="995"/>
    </row>
    <row r="55" spans="1:58" ht="11.25" customHeight="1">
      <c r="A55" s="319" t="s">
        <v>385</v>
      </c>
      <c r="E55" s="972"/>
      <c r="F55" s="972"/>
      <c r="G55" s="972"/>
      <c r="H55" s="972"/>
      <c r="I55" s="974"/>
      <c r="J55" s="974"/>
      <c r="K55" s="973"/>
      <c r="P55" s="833"/>
      <c r="Q55" s="833"/>
      <c r="R55" s="277"/>
      <c r="S55" s="1029"/>
      <c r="T55" s="1049"/>
      <c r="U55" s="266"/>
      <c r="V55" s="354"/>
      <c r="W55" s="367"/>
      <c r="X55" s="354"/>
      <c r="Y55" s="367"/>
      <c r="Z55" s="354"/>
      <c r="AA55" s="354"/>
      <c r="AB55" s="354"/>
      <c r="AC55" s="354"/>
      <c r="AD55" s="921"/>
      <c r="AE55" s="1024"/>
      <c r="AF55" s="930"/>
      <c r="AG55" s="1047"/>
      <c r="AH55" s="845"/>
      <c r="AI55" s="369"/>
      <c r="AJ55" s="75"/>
      <c r="AK55" s="236" t="s">
        <v>628</v>
      </c>
      <c r="AL55" s="354"/>
      <c r="AM55" s="354"/>
      <c r="AN55" s="354"/>
      <c r="AO55" s="354"/>
      <c r="AP55" s="354"/>
      <c r="AQ55" s="354"/>
      <c r="AR55" s="354"/>
      <c r="AS55" s="354"/>
      <c r="AT55" s="354"/>
      <c r="AU55" s="367"/>
      <c r="AV55" s="354"/>
      <c r="AW55" s="367"/>
      <c r="AX55" s="354"/>
      <c r="AY55" s="354"/>
      <c r="AZ55" s="354"/>
      <c r="BA55" s="354"/>
      <c r="BB55" s="365"/>
      <c r="BC55" s="995"/>
    </row>
    <row r="56" spans="1:58" ht="11.25" customHeight="1">
      <c r="A56" s="319" t="s">
        <v>385</v>
      </c>
      <c r="B56" s="319" t="s">
        <v>386</v>
      </c>
      <c r="C56" s="319" t="s">
        <v>387</v>
      </c>
      <c r="D56" s="319" t="s">
        <v>668</v>
      </c>
      <c r="E56" s="972"/>
      <c r="F56" s="972"/>
      <c r="G56" s="972"/>
      <c r="H56" s="972"/>
      <c r="I56" s="974"/>
      <c r="J56" s="974"/>
      <c r="K56" s="973"/>
      <c r="P56" s="833"/>
      <c r="Q56" s="833"/>
      <c r="R56" s="277"/>
      <c r="S56" s="1030"/>
      <c r="T56" s="1050"/>
      <c r="U56" s="266"/>
      <c r="V56" s="354"/>
      <c r="W56" s="355" t="str">
        <f>Z52&amp;"-"&amp;AB52</f>
        <v>-</v>
      </c>
      <c r="X56" s="354"/>
      <c r="Y56" s="355" t="str">
        <f>AB52&amp;"-"&amp;AD52</f>
        <v>-да</v>
      </c>
      <c r="Z56" s="354"/>
      <c r="AA56" s="354"/>
      <c r="AB56" s="354"/>
      <c r="AC56" s="354"/>
      <c r="AD56" s="871"/>
      <c r="AE56" s="371"/>
      <c r="AF56" s="372"/>
      <c r="AG56" s="86" t="s">
        <v>629</v>
      </c>
      <c r="AH56" s="354"/>
      <c r="AI56" s="354"/>
      <c r="AJ56" s="354"/>
      <c r="AK56" s="354"/>
      <c r="AL56" s="354"/>
      <c r="AM56" s="354"/>
      <c r="AN56" s="354"/>
      <c r="AO56" s="354"/>
      <c r="AP56" s="354"/>
      <c r="AQ56" s="354"/>
      <c r="AR56" s="354"/>
      <c r="AS56" s="354"/>
      <c r="AT56" s="354"/>
      <c r="AU56" s="355" t="str">
        <f>AX52&amp;"-"&amp;AZ52</f>
        <v>-</v>
      </c>
      <c r="AV56" s="354"/>
      <c r="AW56" s="355" t="str">
        <f>AZ52&amp;"-"&amp;BB52</f>
        <v>-</v>
      </c>
      <c r="AX56" s="354"/>
      <c r="AY56" s="354"/>
      <c r="AZ56" s="354"/>
      <c r="BA56" s="354"/>
      <c r="BB56" s="370" t="str">
        <f>BE52&amp;"-"&amp;BG52</f>
        <v>-</v>
      </c>
      <c r="BC56" s="995"/>
      <c r="BF56" s="63" t="str">
        <f t="shared" ref="BF56:BF63" si="4">IF(T56="","",T56)</f>
        <v/>
      </c>
    </row>
    <row r="57" spans="1:58" ht="11.25" customHeight="1">
      <c r="A57" s="319" t="s">
        <v>385</v>
      </c>
      <c r="B57" s="319" t="s">
        <v>386</v>
      </c>
      <c r="C57" s="319" t="s">
        <v>387</v>
      </c>
      <c r="D57" s="319" t="s">
        <v>668</v>
      </c>
      <c r="E57" s="972"/>
      <c r="F57" s="972"/>
      <c r="G57" s="972"/>
      <c r="H57" s="972"/>
      <c r="I57" s="974"/>
      <c r="J57" s="973"/>
      <c r="P57" s="833"/>
      <c r="Q57" s="833"/>
      <c r="R57" s="275"/>
      <c r="S57" s="286"/>
      <c r="T57" s="289" t="s">
        <v>592</v>
      </c>
      <c r="U57" s="93"/>
      <c r="V57" s="93"/>
      <c r="W57" s="93"/>
      <c r="X57" s="93"/>
      <c r="Y57" s="93"/>
      <c r="Z57" s="93"/>
      <c r="AA57" s="93"/>
      <c r="AB57" s="93"/>
      <c r="AC57" s="288"/>
      <c r="AD57" s="384"/>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288"/>
      <c r="BC57" s="996"/>
      <c r="BF57" s="63" t="str">
        <f t="shared" si="4"/>
        <v>Добавить строку</v>
      </c>
    </row>
    <row r="58" spans="1:58" ht="14.25" hidden="1" customHeight="1">
      <c r="A58" s="51" t="s">
        <v>385</v>
      </c>
      <c r="B58" s="51" t="s">
        <v>386</v>
      </c>
      <c r="C58" s="51" t="s">
        <v>387</v>
      </c>
      <c r="D58" s="51" t="s">
        <v>668</v>
      </c>
      <c r="E58" s="972"/>
      <c r="F58" s="972"/>
      <c r="G58" s="972"/>
      <c r="H58" s="972"/>
      <c r="I58" s="973"/>
      <c r="P58" s="833"/>
      <c r="R58" s="275"/>
      <c r="S58" s="330"/>
      <c r="T58" s="331"/>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3"/>
      <c r="BF58" s="63" t="str">
        <f t="shared" si="4"/>
        <v/>
      </c>
    </row>
    <row r="59" spans="1:58" ht="14.25" hidden="1" customHeight="1">
      <c r="A59" s="51" t="s">
        <v>385</v>
      </c>
      <c r="B59" s="51" t="s">
        <v>386</v>
      </c>
      <c r="C59" s="51" t="s">
        <v>387</v>
      </c>
      <c r="D59" s="51" t="s">
        <v>668</v>
      </c>
      <c r="E59" s="972"/>
      <c r="F59" s="972"/>
      <c r="G59" s="972"/>
      <c r="H59" s="971"/>
      <c r="R59" s="373"/>
      <c r="S59" s="330"/>
      <c r="T59" s="331"/>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3"/>
      <c r="BF59" s="63" t="str">
        <f t="shared" si="4"/>
        <v/>
      </c>
    </row>
    <row r="60" spans="1:58" ht="14.25" hidden="1" customHeight="1">
      <c r="A60" s="51" t="s">
        <v>385</v>
      </c>
      <c r="B60" s="51" t="s">
        <v>386</v>
      </c>
      <c r="C60" s="51" t="s">
        <v>387</v>
      </c>
      <c r="E60" s="972"/>
      <c r="F60" s="972"/>
      <c r="G60" s="971"/>
      <c r="BF60" s="63" t="str">
        <f t="shared" si="4"/>
        <v/>
      </c>
    </row>
    <row r="61" spans="1:58" ht="14.25" hidden="1" customHeight="1">
      <c r="A61" s="51" t="s">
        <v>385</v>
      </c>
      <c r="B61" s="51" t="s">
        <v>386</v>
      </c>
      <c r="E61" s="972"/>
      <c r="F61" s="971"/>
      <c r="T61" s="297" t="s">
        <v>539</v>
      </c>
      <c r="BF61" s="63" t="str">
        <f t="shared" si="4"/>
        <v>Добавить централизованную систему для дифференциации</v>
      </c>
    </row>
    <row r="62" spans="1:58" ht="14.25" hidden="1" customHeight="1">
      <c r="A62" s="51" t="s">
        <v>385</v>
      </c>
      <c r="E62" s="971"/>
      <c r="T62" s="297" t="s">
        <v>540</v>
      </c>
      <c r="BF62" s="63" t="str">
        <f t="shared" si="4"/>
        <v>Добавить территорию для дифференциации</v>
      </c>
    </row>
    <row r="63" spans="1:58" ht="14.25" hidden="1" customHeight="1">
      <c r="T63" s="297" t="s">
        <v>572</v>
      </c>
      <c r="BF63" s="63" t="str">
        <f t="shared" si="4"/>
        <v>Добавить наименование тарифа</v>
      </c>
    </row>
    <row r="64" spans="1:58" ht="11.25" customHeight="1"/>
    <row r="65" spans="20:55" ht="18.75" customHeight="1">
      <c r="T65" s="833"/>
      <c r="U65" s="833"/>
      <c r="V65" s="833"/>
      <c r="W65" s="833"/>
      <c r="X65" s="833"/>
      <c r="Y65" s="833"/>
      <c r="Z65" s="833"/>
      <c r="AA65" s="833"/>
      <c r="AB65" s="833"/>
      <c r="AC65" s="833"/>
      <c r="AD65" s="833"/>
      <c r="AE65" s="833"/>
      <c r="AF65" s="833"/>
      <c r="AG65" s="833"/>
      <c r="AH65" s="833"/>
      <c r="AI65" s="833"/>
      <c r="AJ65" s="833"/>
      <c r="AK65" s="833"/>
      <c r="AL65" s="833"/>
      <c r="AM65" s="833"/>
      <c r="AN65" s="833"/>
      <c r="AO65" s="833"/>
      <c r="AP65" s="833"/>
      <c r="AQ65" s="833"/>
      <c r="AR65" s="833"/>
      <c r="AS65" s="833"/>
      <c r="AT65" s="833"/>
      <c r="AU65" s="833"/>
      <c r="AV65" s="833"/>
      <c r="AW65" s="833"/>
      <c r="AX65" s="833"/>
      <c r="AY65" s="833"/>
      <c r="AZ65" s="833"/>
      <c r="BA65" s="833"/>
      <c r="BB65" s="833"/>
      <c r="BC65" s="833"/>
    </row>
    <row r="67" spans="20:55" ht="18.75" customHeight="1">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3"/>
      <c r="AY67" s="833"/>
      <c r="AZ67" s="833"/>
      <c r="BA67" s="833"/>
      <c r="BB67" s="833"/>
      <c r="BC67" s="83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198"/>
  <sheetViews>
    <sheetView showGridLines="0" topLeftCell="C4" zoomScale="90" workbookViewId="0">
      <selection activeCell="A185" sqref="A185:CE193"/>
    </sheetView>
  </sheetViews>
  <sheetFormatPr defaultColWidth="9.140625" defaultRowHeight="11.25" customHeight="1"/>
  <cols>
    <col min="1" max="1" width="14.7109375" hidden="1" customWidth="1"/>
    <col min="2" max="2" width="17" hidden="1" customWidth="1"/>
    <col min="3" max="3" width="3.7109375" customWidth="1"/>
    <col min="4" max="4" width="1.85546875" hidden="1" customWidth="1"/>
    <col min="5" max="6" width="7.7109375" customWidth="1"/>
    <col min="7" max="7" width="29.7109375" customWidth="1"/>
    <col min="8" max="8" width="3.7109375" customWidth="1"/>
    <col min="9" max="9" width="5.42578125" customWidth="1"/>
    <col min="10" max="10" width="24.5703125" customWidth="1"/>
    <col min="11" max="11" width="24.42578125" customWidth="1"/>
    <col min="12" max="12" width="3.7109375" customWidth="1"/>
    <col min="13" max="13" width="6.28515625" customWidth="1"/>
    <col min="14" max="14" width="25.85546875" customWidth="1"/>
    <col min="15" max="18" width="18.7109375" customWidth="1"/>
    <col min="19" max="19" width="93.42578125" customWidth="1"/>
    <col min="20" max="21" width="10.5703125" customWidth="1"/>
    <col min="22" max="22" width="11.7109375" customWidth="1"/>
    <col min="23" max="27" width="10.5703125" customWidth="1"/>
  </cols>
  <sheetData>
    <row r="1" spans="1:34" ht="11.25" hidden="1" customHeight="1"/>
    <row r="2" spans="1:34" ht="11.25" hidden="1" customHeight="1"/>
    <row r="3" spans="1:34" ht="11.25" hidden="1" customHeight="1"/>
    <row r="4" spans="1:34" ht="3" customHeight="1"/>
    <row r="5" spans="1:34" ht="28.5" customHeight="1">
      <c r="D5" s="425"/>
      <c r="E5" s="953" t="str">
        <f>FHD20_NAME_FORM</f>
        <v>Форма 11. Информация о расходах на капитальный и текущий ремонт основных средств</v>
      </c>
      <c r="F5" s="953"/>
      <c r="G5" s="953"/>
      <c r="H5" s="953"/>
      <c r="I5" s="953"/>
      <c r="J5" s="953"/>
      <c r="K5" s="953"/>
    </row>
    <row r="6" spans="1:34" ht="16.5" customHeight="1">
      <c r="D6" s="426"/>
      <c r="E6" s="927" t="str">
        <f>IF(org=0,"Не определено",org)</f>
        <v>ООО "Смоленскрегионтеплоэнерго"</v>
      </c>
      <c r="F6" s="927"/>
      <c r="G6" s="927"/>
      <c r="H6" s="927"/>
      <c r="I6" s="927"/>
      <c r="J6" s="927"/>
      <c r="K6" s="927"/>
    </row>
    <row r="7" spans="1:34" ht="11.25" customHeight="1">
      <c r="R7" s="156"/>
    </row>
    <row r="8" spans="1:34" ht="5.25" customHeight="1">
      <c r="R8" s="427"/>
    </row>
    <row r="9" spans="1:34" ht="18.75" customHeight="1">
      <c r="D9" s="265"/>
      <c r="E9" s="835" t="s">
        <v>424</v>
      </c>
      <c r="F9" s="841"/>
      <c r="G9" s="841"/>
      <c r="H9" s="841"/>
      <c r="I9" s="841"/>
      <c r="J9" s="841"/>
      <c r="K9" s="841"/>
      <c r="L9" s="841"/>
      <c r="M9" s="841"/>
      <c r="N9" s="841"/>
      <c r="O9" s="841"/>
      <c r="P9" s="841"/>
      <c r="Q9" s="841"/>
      <c r="R9" s="834"/>
      <c r="S9" s="858" t="s">
        <v>425</v>
      </c>
    </row>
    <row r="10" spans="1:34" ht="33.75" customHeight="1">
      <c r="D10" s="65" t="s">
        <v>71</v>
      </c>
      <c r="E10" s="858" t="s">
        <v>71</v>
      </c>
      <c r="F10" s="858"/>
      <c r="G10" s="64" t="s">
        <v>426</v>
      </c>
      <c r="H10" s="858" t="s">
        <v>71</v>
      </c>
      <c r="I10" s="858"/>
      <c r="J10" s="64" t="s">
        <v>691</v>
      </c>
      <c r="K10" s="64" t="s">
        <v>692</v>
      </c>
      <c r="L10" s="858" t="s">
        <v>71</v>
      </c>
      <c r="M10" s="858"/>
      <c r="N10" s="64" t="s">
        <v>693</v>
      </c>
      <c r="O10" s="64" t="s">
        <v>694</v>
      </c>
      <c r="P10" s="64" t="s">
        <v>695</v>
      </c>
      <c r="Q10" s="64" t="s">
        <v>696</v>
      </c>
      <c r="R10" s="64" t="s">
        <v>697</v>
      </c>
      <c r="S10" s="858"/>
    </row>
    <row r="11" spans="1:34" ht="15" hidden="1" customHeight="1">
      <c r="D11" s="374" t="s">
        <v>204</v>
      </c>
      <c r="F11" s="374" t="s">
        <v>87</v>
      </c>
      <c r="G11" s="374" t="s">
        <v>73</v>
      </c>
      <c r="I11" s="374" t="s">
        <v>74</v>
      </c>
      <c r="J11" s="374" t="s">
        <v>117</v>
      </c>
      <c r="K11" s="374" t="s">
        <v>75</v>
      </c>
      <c r="M11" s="374" t="s">
        <v>76</v>
      </c>
      <c r="N11" s="374" t="s">
        <v>82</v>
      </c>
      <c r="O11" s="374" t="s">
        <v>134</v>
      </c>
      <c r="P11" s="374" t="s">
        <v>148</v>
      </c>
      <c r="Q11" s="374" t="s">
        <v>153</v>
      </c>
      <c r="R11" s="374" t="s">
        <v>158</v>
      </c>
      <c r="S11" s="374" t="s">
        <v>164</v>
      </c>
    </row>
    <row r="12" spans="1:34" ht="0.75" customHeight="1"/>
    <row r="13" spans="1:34" ht="0.75" customHeight="1">
      <c r="D13" s="374" t="s">
        <v>500</v>
      </c>
    </row>
    <row r="14" spans="1:34" ht="15" hidden="1" customHeight="1">
      <c r="A14" s="428" t="s">
        <v>210</v>
      </c>
      <c r="D14" s="1067" t="s">
        <v>204</v>
      </c>
      <c r="E14" s="1062" t="s">
        <v>200</v>
      </c>
      <c r="F14" s="1063"/>
      <c r="G14" s="1064"/>
      <c r="H14" s="106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1065"/>
      <c r="J14" s="1065"/>
      <c r="K14" s="1065"/>
      <c r="L14" s="1065"/>
      <c r="M14" s="1065"/>
      <c r="N14" s="1065"/>
      <c r="O14" s="1065"/>
      <c r="P14" s="1065"/>
      <c r="Q14" s="1065"/>
      <c r="R14" s="1065"/>
      <c r="S14" s="429"/>
      <c r="T14" s="430"/>
      <c r="AC14" s="833"/>
      <c r="AE14" t="s">
        <v>5</v>
      </c>
      <c r="AG14" s="431" t="s">
        <v>698</v>
      </c>
      <c r="AH14" s="432">
        <v>3</v>
      </c>
    </row>
    <row r="15" spans="1:34" ht="15" hidden="1" customHeight="1">
      <c r="D15" s="1068"/>
      <c r="E15" s="1062" t="s">
        <v>674</v>
      </c>
      <c r="F15" s="1063"/>
      <c r="G15" s="1064"/>
      <c r="H15" s="1065" t="str">
        <f>IF(A14="","",INDEX(DIFFERENTIATION_UNMERGE_AREA,MATCH(A14,DIFFERENTIATION_ID_DIFF,0)))</f>
        <v>Территория 1</v>
      </c>
      <c r="I15" s="1065"/>
      <c r="J15" s="1065"/>
      <c r="K15" s="1065"/>
      <c r="L15" s="1065"/>
      <c r="M15" s="1065"/>
      <c r="N15" s="1065"/>
      <c r="O15" s="1065"/>
      <c r="P15" s="1065"/>
      <c r="Q15" s="1065"/>
      <c r="R15" s="1065"/>
      <c r="S15" s="429"/>
      <c r="T15" s="430"/>
      <c r="AC15" s="833"/>
    </row>
    <row r="16" spans="1:34" ht="15" hidden="1" customHeight="1">
      <c r="D16" s="1068"/>
      <c r="E16" s="1062" t="s">
        <v>675</v>
      </c>
      <c r="F16" s="1063"/>
      <c r="G16" s="1064"/>
      <c r="H16" s="1065" t="str">
        <f>IF(A14="","",INDEX(DIFFERENTIATION_UNMERGE_SYSTEM,MATCH(A14,DIFFERENTIATION_ID_DIFF,0)))</f>
        <v>котельная г. Вязьма ул. Московская</v>
      </c>
      <c r="I16" s="1065"/>
      <c r="J16" s="1065"/>
      <c r="K16" s="1065"/>
      <c r="L16" s="1065"/>
      <c r="M16" s="1065"/>
      <c r="N16" s="1065"/>
      <c r="O16" s="1065"/>
      <c r="P16" s="1065"/>
      <c r="Q16" s="1065"/>
      <c r="R16" s="1065"/>
      <c r="S16" s="429"/>
      <c r="T16" s="430"/>
      <c r="AC16" s="833"/>
    </row>
    <row r="17" spans="1:34" ht="22.5" hidden="1" customHeight="1">
      <c r="D17" s="1068"/>
      <c r="E17" s="1066" t="s">
        <v>699</v>
      </c>
      <c r="F17" s="1066"/>
      <c r="G17" s="1066"/>
      <c r="H17" s="1066"/>
      <c r="I17" s="1066"/>
      <c r="J17" s="1066"/>
      <c r="K17" s="1066"/>
      <c r="L17" s="1066"/>
      <c r="M17" s="1066"/>
      <c r="N17" s="1066"/>
      <c r="O17" s="1066"/>
      <c r="P17" s="1066"/>
      <c r="Q17" s="410">
        <f>SUMIF(T18:T19,"i",Q18:Q19)</f>
        <v>0</v>
      </c>
      <c r="R17" s="434"/>
      <c r="S17" s="141" t="s">
        <v>700</v>
      </c>
      <c r="T17" s="430" t="s">
        <v>701</v>
      </c>
      <c r="U17" s="975">
        <v>1</v>
      </c>
      <c r="V17" s="975" t="e">
        <f>INDEX(B_FHD_FLAG_INDEX_1,1,MATCH(A14,B_FHD_FLAG_DIFFERENTIATION,0))</f>
        <v>#REF!</v>
      </c>
      <c r="AC17" s="833"/>
    </row>
    <row r="18" spans="1:34" ht="11.25" hidden="1" customHeight="1">
      <c r="D18" s="1068"/>
      <c r="E18" s="165"/>
      <c r="F18" s="165">
        <v>0</v>
      </c>
      <c r="G18" s="165"/>
      <c r="H18" s="165"/>
      <c r="I18" s="165"/>
      <c r="J18" s="165"/>
      <c r="K18" s="165"/>
      <c r="L18" s="165"/>
      <c r="M18" s="165"/>
      <c r="N18" s="165"/>
      <c r="O18" s="165"/>
      <c r="P18" s="165"/>
      <c r="Q18" s="165"/>
      <c r="R18" s="165"/>
      <c r="S18" s="164"/>
      <c r="T18" s="435"/>
      <c r="U18" s="833"/>
      <c r="V18" s="833"/>
      <c r="AC18" s="833"/>
    </row>
    <row r="19" spans="1:34" ht="11.25" hidden="1" customHeight="1">
      <c r="D19" s="1068"/>
      <c r="E19" s="366" t="s">
        <v>5</v>
      </c>
      <c r="F19" s="75" t="s">
        <v>5</v>
      </c>
      <c r="G19" s="75" t="s">
        <v>5</v>
      </c>
      <c r="H19" s="86" t="s">
        <v>5</v>
      </c>
      <c r="I19" s="86"/>
      <c r="J19" s="86"/>
      <c r="K19" s="86"/>
      <c r="L19" s="86"/>
      <c r="M19" s="86"/>
      <c r="N19" s="86"/>
      <c r="O19" s="86"/>
      <c r="P19" s="86"/>
      <c r="Q19" s="86"/>
      <c r="R19" s="103"/>
      <c r="S19" s="433"/>
      <c r="T19" s="435"/>
      <c r="U19" s="833"/>
      <c r="V19" s="833"/>
      <c r="AC19" s="833"/>
    </row>
    <row r="20" spans="1:34" ht="22.5" hidden="1" customHeight="1">
      <c r="D20" s="1068"/>
      <c r="E20" s="1066" t="s">
        <v>702</v>
      </c>
      <c r="F20" s="1066"/>
      <c r="G20" s="1066"/>
      <c r="H20" s="1066"/>
      <c r="I20" s="1066"/>
      <c r="J20" s="1066"/>
      <c r="K20" s="1066"/>
      <c r="L20" s="1066"/>
      <c r="M20" s="1066"/>
      <c r="N20" s="1066"/>
      <c r="O20" s="1066"/>
      <c r="P20" s="1066"/>
      <c r="Q20" s="410">
        <f>SUMIF(T21:T22,"i",Q21:Q22)</f>
        <v>0</v>
      </c>
      <c r="R20" s="434"/>
      <c r="S20" s="141" t="s">
        <v>703</v>
      </c>
      <c r="T20" s="430" t="s">
        <v>701</v>
      </c>
      <c r="U20" s="975">
        <v>2</v>
      </c>
      <c r="V20" s="975" t="e">
        <f>INDEX(B_FHD_FLAG_INDEX_2,1,MATCH(A14,B_FHD_FLAG_DIFFERENTIATION,0))</f>
        <v>#REF!</v>
      </c>
    </row>
    <row r="21" spans="1:34" ht="11.25" hidden="1" customHeight="1">
      <c r="D21" s="1068"/>
      <c r="E21" s="165"/>
      <c r="F21" s="165">
        <v>0</v>
      </c>
      <c r="G21" s="165"/>
      <c r="H21" s="165"/>
      <c r="I21" s="165"/>
      <c r="J21" s="165"/>
      <c r="K21" s="165"/>
      <c r="L21" s="165"/>
      <c r="M21" s="165"/>
      <c r="N21" s="165"/>
      <c r="O21" s="165"/>
      <c r="P21" s="165"/>
      <c r="Q21" s="165"/>
      <c r="R21" s="165"/>
      <c r="S21" s="164"/>
      <c r="T21" s="435"/>
      <c r="U21" s="833"/>
      <c r="V21" s="833"/>
    </row>
    <row r="22" spans="1:34" ht="11.25" hidden="1" customHeight="1">
      <c r="D22" s="1069"/>
      <c r="E22" s="366" t="s">
        <v>5</v>
      </c>
      <c r="F22" s="75" t="s">
        <v>5</v>
      </c>
      <c r="G22" s="75" t="s">
        <v>5</v>
      </c>
      <c r="H22" s="86" t="s">
        <v>5</v>
      </c>
      <c r="I22" s="86"/>
      <c r="J22" s="86"/>
      <c r="K22" s="86"/>
      <c r="L22" s="86"/>
      <c r="M22" s="86"/>
      <c r="N22" s="86"/>
      <c r="O22" s="86"/>
      <c r="P22" s="86"/>
      <c r="Q22" s="86"/>
      <c r="R22" s="103"/>
      <c r="S22" s="433"/>
      <c r="T22" s="435"/>
      <c r="U22" s="833"/>
      <c r="V22" s="833"/>
    </row>
    <row r="23" spans="1:34" ht="15" hidden="1" customHeight="1">
      <c r="A23" s="428" t="s">
        <v>215</v>
      </c>
      <c r="C23" t="s">
        <v>5</v>
      </c>
      <c r="D23" s="1059" t="s">
        <v>153</v>
      </c>
      <c r="E23" s="1062" t="s">
        <v>200</v>
      </c>
      <c r="F23" s="1063"/>
      <c r="G23" s="1064"/>
      <c r="H23" s="1065"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1065"/>
      <c r="J23" s="1065"/>
      <c r="K23" s="1065"/>
      <c r="L23" s="1065"/>
      <c r="M23" s="1065"/>
      <c r="N23" s="1065"/>
      <c r="O23" s="1065"/>
      <c r="P23" s="1065"/>
      <c r="Q23" s="1065"/>
      <c r="R23" s="1065"/>
      <c r="S23" s="429"/>
      <c r="T23" s="430"/>
      <c r="AC23" s="833"/>
      <c r="AE23" t="s">
        <v>5</v>
      </c>
      <c r="AG23" s="431" t="s">
        <v>698</v>
      </c>
      <c r="AH23" s="432">
        <v>3</v>
      </c>
    </row>
    <row r="24" spans="1:34" ht="15" hidden="1" customHeight="1">
      <c r="D24" s="1060"/>
      <c r="E24" s="1062" t="s">
        <v>674</v>
      </c>
      <c r="F24" s="1063"/>
      <c r="G24" s="1064"/>
      <c r="H24" s="1065" t="str">
        <f>IF(A23="","",INDEX(DIFFERENTIATION_UNMERGE_AREA,MATCH(A23,DIFFERENTIATION_ID_DIFF,0)))</f>
        <v>Территория 2</v>
      </c>
      <c r="I24" s="1065"/>
      <c r="J24" s="1065"/>
      <c r="K24" s="1065"/>
      <c r="L24" s="1065"/>
      <c r="M24" s="1065"/>
      <c r="N24" s="1065"/>
      <c r="O24" s="1065"/>
      <c r="P24" s="1065"/>
      <c r="Q24" s="1065"/>
      <c r="R24" s="1065"/>
      <c r="S24" s="429"/>
      <c r="T24" s="430"/>
      <c r="AC24" s="833"/>
    </row>
    <row r="25" spans="1:34" ht="15" hidden="1" customHeight="1">
      <c r="D25" s="1060"/>
      <c r="E25" s="1062" t="s">
        <v>675</v>
      </c>
      <c r="F25" s="1063"/>
      <c r="G25" s="1064"/>
      <c r="H25" s="1065" t="str">
        <f>IF(A23="","",INDEX(DIFFERENTIATION_UNMERGE_SYSTEM,MATCH(A23,DIFFERENTIATION_ID_DIFF,0)))</f>
        <v>Вяземский филиал</v>
      </c>
      <c r="I25" s="1065"/>
      <c r="J25" s="1065"/>
      <c r="K25" s="1065"/>
      <c r="L25" s="1065"/>
      <c r="M25" s="1065"/>
      <c r="N25" s="1065"/>
      <c r="O25" s="1065"/>
      <c r="P25" s="1065"/>
      <c r="Q25" s="1065"/>
      <c r="R25" s="1065"/>
      <c r="S25" s="429"/>
      <c r="T25" s="430"/>
      <c r="AC25" s="833"/>
    </row>
    <row r="26" spans="1:34" ht="24.75" hidden="1" customHeight="1">
      <c r="D26" s="1060"/>
      <c r="E26" s="1066" t="s">
        <v>699</v>
      </c>
      <c r="F26" s="1066"/>
      <c r="G26" s="1066"/>
      <c r="H26" s="1066"/>
      <c r="I26" s="1066"/>
      <c r="J26" s="1066"/>
      <c r="K26" s="1066"/>
      <c r="L26" s="1066"/>
      <c r="M26" s="1066"/>
      <c r="N26" s="1066"/>
      <c r="O26" s="1066"/>
      <c r="P26" s="1066"/>
      <c r="Q26" s="410">
        <f>SUMIF(T27:T28,"i",Q27:Q28)</f>
        <v>0</v>
      </c>
      <c r="R26" s="434"/>
      <c r="S26" s="141" t="s">
        <v>700</v>
      </c>
      <c r="T26" s="430" t="s">
        <v>701</v>
      </c>
      <c r="U26" s="975">
        <v>1</v>
      </c>
      <c r="V26" s="975" t="e">
        <f>INDEX(B_FHD_FLAG_INDEX_1,1,MATCH(A23,B_FHD_FLAG_DIFFERENTIATION,0))</f>
        <v>#REF!</v>
      </c>
      <c r="AC26" s="833"/>
    </row>
    <row r="27" spans="1:34" ht="11.25" hidden="1" customHeight="1">
      <c r="D27" s="1060"/>
      <c r="E27" s="165"/>
      <c r="F27" s="165">
        <v>0</v>
      </c>
      <c r="G27" s="165"/>
      <c r="H27" s="165"/>
      <c r="I27" s="165"/>
      <c r="J27" s="165"/>
      <c r="K27" s="165"/>
      <c r="L27" s="165"/>
      <c r="M27" s="165"/>
      <c r="N27" s="165"/>
      <c r="O27" s="165"/>
      <c r="P27" s="165"/>
      <c r="Q27" s="165"/>
      <c r="R27" s="165"/>
      <c r="S27" s="164"/>
      <c r="T27" s="435"/>
      <c r="U27" s="833"/>
      <c r="V27" s="833"/>
      <c r="AC27" s="833"/>
    </row>
    <row r="28" spans="1:34" ht="11.25" hidden="1" customHeight="1">
      <c r="D28" s="1060"/>
      <c r="E28" s="366" t="s">
        <v>5</v>
      </c>
      <c r="F28" s="75" t="s">
        <v>5</v>
      </c>
      <c r="G28" s="75" t="s">
        <v>704</v>
      </c>
      <c r="H28" s="86" t="s">
        <v>5</v>
      </c>
      <c r="I28" s="86"/>
      <c r="J28" s="86"/>
      <c r="K28" s="86"/>
      <c r="L28" s="86"/>
      <c r="M28" s="86"/>
      <c r="N28" s="86"/>
      <c r="O28" s="86"/>
      <c r="P28" s="86"/>
      <c r="Q28" s="86"/>
      <c r="R28" s="103"/>
      <c r="S28" s="437"/>
      <c r="T28" s="435"/>
      <c r="U28" s="833"/>
      <c r="V28" s="833"/>
      <c r="AC28" s="833"/>
    </row>
    <row r="29" spans="1:34" ht="5.25" hidden="1" customHeight="1">
      <c r="D29" s="1060"/>
      <c r="E29" s="438"/>
      <c r="F29" s="438"/>
      <c r="G29" s="438"/>
      <c r="H29" s="438"/>
      <c r="I29" s="438"/>
      <c r="J29" s="438"/>
      <c r="K29" s="438"/>
      <c r="L29" s="438"/>
      <c r="M29" s="438"/>
      <c r="N29" s="438"/>
      <c r="O29" s="438"/>
      <c r="P29" s="438"/>
      <c r="Q29" s="376"/>
      <c r="R29" s="439"/>
      <c r="S29" s="165"/>
      <c r="T29" s="430" t="s">
        <v>701</v>
      </c>
      <c r="U29" s="975">
        <v>1</v>
      </c>
      <c r="V29" s="975" t="s">
        <v>684</v>
      </c>
    </row>
    <row r="30" spans="1:34" ht="5.25" hidden="1" customHeight="1">
      <c r="D30" s="1060"/>
      <c r="E30" s="165"/>
      <c r="F30" s="165"/>
      <c r="G30" s="165"/>
      <c r="H30" s="165"/>
      <c r="I30" s="165"/>
      <c r="J30" s="165"/>
      <c r="K30" s="165"/>
      <c r="L30" s="165"/>
      <c r="M30" s="165"/>
      <c r="N30" s="165"/>
      <c r="O30" s="165"/>
      <c r="P30" s="165"/>
      <c r="Q30" s="165"/>
      <c r="R30" s="165"/>
      <c r="S30" s="164"/>
      <c r="T30" s="435"/>
      <c r="U30" s="833"/>
      <c r="V30" s="833"/>
    </row>
    <row r="31" spans="1:34" ht="5.25" hidden="1" customHeight="1">
      <c r="D31" s="1061"/>
      <c r="E31" s="440"/>
      <c r="F31" s="441"/>
      <c r="G31" s="441"/>
      <c r="H31" s="442"/>
      <c r="I31" s="442"/>
      <c r="J31" s="442"/>
      <c r="K31" s="442"/>
      <c r="L31" s="442"/>
      <c r="M31" s="442"/>
      <c r="N31" s="442"/>
      <c r="O31" s="442"/>
      <c r="P31" s="442"/>
      <c r="Q31" s="442"/>
      <c r="R31" s="443"/>
      <c r="S31" s="444"/>
      <c r="T31" s="435"/>
      <c r="U31" s="833"/>
      <c r="V31" s="833"/>
    </row>
    <row r="32" spans="1:34" ht="15" hidden="1" customHeight="1">
      <c r="A32" s="428" t="s">
        <v>217</v>
      </c>
      <c r="C32" t="s">
        <v>5</v>
      </c>
      <c r="D32" s="1059" t="s">
        <v>705</v>
      </c>
      <c r="E32" s="1062" t="s">
        <v>200</v>
      </c>
      <c r="F32" s="1063"/>
      <c r="G32" s="1064"/>
      <c r="H32" s="1065"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1065"/>
      <c r="J32" s="1065"/>
      <c r="K32" s="1065"/>
      <c r="L32" s="1065"/>
      <c r="M32" s="1065"/>
      <c r="N32" s="1065"/>
      <c r="O32" s="1065"/>
      <c r="P32" s="1065"/>
      <c r="Q32" s="1065"/>
      <c r="R32" s="1065"/>
      <c r="S32" s="429"/>
      <c r="T32" s="430"/>
      <c r="AC32" s="833"/>
      <c r="AE32" t="s">
        <v>5</v>
      </c>
      <c r="AG32" s="431" t="s">
        <v>698</v>
      </c>
      <c r="AH32" s="432">
        <v>3</v>
      </c>
    </row>
    <row r="33" spans="1:34" ht="15" hidden="1" customHeight="1">
      <c r="D33" s="1060"/>
      <c r="E33" s="1062" t="s">
        <v>674</v>
      </c>
      <c r="F33" s="1063"/>
      <c r="G33" s="1064"/>
      <c r="H33" s="1065" t="str">
        <f>IF(A32="","",INDEX(DIFFERENTIATION_UNMERGE_AREA,MATCH(A32,DIFFERENTIATION_ID_DIFF,0)))</f>
        <v>Территория 3</v>
      </c>
      <c r="I33" s="1065"/>
      <c r="J33" s="1065"/>
      <c r="K33" s="1065"/>
      <c r="L33" s="1065"/>
      <c r="M33" s="1065"/>
      <c r="N33" s="1065"/>
      <c r="O33" s="1065"/>
      <c r="P33" s="1065"/>
      <c r="Q33" s="1065"/>
      <c r="R33" s="1065"/>
      <c r="S33" s="429"/>
      <c r="T33" s="430"/>
      <c r="AC33" s="833"/>
    </row>
    <row r="34" spans="1:34" ht="15" hidden="1" customHeight="1">
      <c r="D34" s="1060"/>
      <c r="E34" s="1062" t="s">
        <v>675</v>
      </c>
      <c r="F34" s="1063"/>
      <c r="G34" s="1064"/>
      <c r="H34" s="1065" t="str">
        <f>IF(A32="","",INDEX(DIFFERENTIATION_UNMERGE_SYSTEM,MATCH(A32,DIFFERENTIATION_ID_DIFF,0)))</f>
        <v>котельная с. Карманово, ул. Набережная, д. 18, стр. 3</v>
      </c>
      <c r="I34" s="1065"/>
      <c r="J34" s="1065"/>
      <c r="K34" s="1065"/>
      <c r="L34" s="1065"/>
      <c r="M34" s="1065"/>
      <c r="N34" s="1065"/>
      <c r="O34" s="1065"/>
      <c r="P34" s="1065"/>
      <c r="Q34" s="1065"/>
      <c r="R34" s="1065"/>
      <c r="S34" s="429"/>
      <c r="T34" s="430"/>
      <c r="AC34" s="833"/>
    </row>
    <row r="35" spans="1:34" ht="24.75" hidden="1" customHeight="1">
      <c r="D35" s="1060"/>
      <c r="E35" s="1066" t="s">
        <v>699</v>
      </c>
      <c r="F35" s="1066"/>
      <c r="G35" s="1066"/>
      <c r="H35" s="1066"/>
      <c r="I35" s="1066"/>
      <c r="J35" s="1066"/>
      <c r="K35" s="1066"/>
      <c r="L35" s="1066"/>
      <c r="M35" s="1066"/>
      <c r="N35" s="1066"/>
      <c r="O35" s="1066"/>
      <c r="P35" s="1066"/>
      <c r="Q35" s="410">
        <f>SUMIF(T36:T37,"i",Q36:Q37)</f>
        <v>0</v>
      </c>
      <c r="R35" s="434"/>
      <c r="S35" s="141" t="s">
        <v>700</v>
      </c>
      <c r="T35" s="430" t="s">
        <v>701</v>
      </c>
      <c r="U35" s="975">
        <v>1</v>
      </c>
      <c r="V35" s="975" t="e">
        <f>INDEX(B_FHD_FLAG_INDEX_1,1,MATCH(A32,B_FHD_FLAG_DIFFERENTIATION,0))</f>
        <v>#REF!</v>
      </c>
      <c r="AC35" s="833"/>
    </row>
    <row r="36" spans="1:34" ht="11.25" hidden="1" customHeight="1">
      <c r="D36" s="1060"/>
      <c r="E36" s="165"/>
      <c r="F36" s="165">
        <v>0</v>
      </c>
      <c r="G36" s="165"/>
      <c r="H36" s="165"/>
      <c r="I36" s="165"/>
      <c r="J36" s="165"/>
      <c r="K36" s="165"/>
      <c r="L36" s="165"/>
      <c r="M36" s="165"/>
      <c r="N36" s="165"/>
      <c r="O36" s="165"/>
      <c r="P36" s="165"/>
      <c r="Q36" s="165"/>
      <c r="R36" s="165"/>
      <c r="S36" s="164"/>
      <c r="T36" s="435"/>
      <c r="U36" s="833"/>
      <c r="V36" s="833"/>
      <c r="AC36" s="833"/>
    </row>
    <row r="37" spans="1:34" ht="11.25" hidden="1" customHeight="1">
      <c r="D37" s="1060"/>
      <c r="E37" s="366" t="s">
        <v>5</v>
      </c>
      <c r="F37" s="75" t="s">
        <v>5</v>
      </c>
      <c r="G37" s="75" t="s">
        <v>704</v>
      </c>
      <c r="H37" s="86" t="s">
        <v>5</v>
      </c>
      <c r="I37" s="86"/>
      <c r="J37" s="86"/>
      <c r="K37" s="86"/>
      <c r="L37" s="86"/>
      <c r="M37" s="86"/>
      <c r="N37" s="86"/>
      <c r="O37" s="86"/>
      <c r="P37" s="86"/>
      <c r="Q37" s="86"/>
      <c r="R37" s="103"/>
      <c r="S37" s="437"/>
      <c r="T37" s="435"/>
      <c r="U37" s="833"/>
      <c r="V37" s="833"/>
      <c r="AC37" s="833"/>
    </row>
    <row r="38" spans="1:34" ht="5.25" hidden="1" customHeight="1">
      <c r="D38" s="1060"/>
      <c r="E38" s="438"/>
      <c r="F38" s="438"/>
      <c r="G38" s="438"/>
      <c r="H38" s="438"/>
      <c r="I38" s="438"/>
      <c r="J38" s="438"/>
      <c r="K38" s="438"/>
      <c r="L38" s="438"/>
      <c r="M38" s="438"/>
      <c r="N38" s="438"/>
      <c r="O38" s="438"/>
      <c r="P38" s="438"/>
      <c r="Q38" s="376"/>
      <c r="R38" s="439"/>
      <c r="S38" s="165"/>
      <c r="T38" s="430" t="s">
        <v>701</v>
      </c>
      <c r="U38" s="975">
        <v>1</v>
      </c>
      <c r="V38" s="975" t="s">
        <v>684</v>
      </c>
    </row>
    <row r="39" spans="1:34" ht="5.25" hidden="1" customHeight="1">
      <c r="D39" s="1060"/>
      <c r="E39" s="165"/>
      <c r="F39" s="165"/>
      <c r="G39" s="165"/>
      <c r="H39" s="165"/>
      <c r="I39" s="165"/>
      <c r="J39" s="165"/>
      <c r="K39" s="165"/>
      <c r="L39" s="165"/>
      <c r="M39" s="165"/>
      <c r="N39" s="165"/>
      <c r="O39" s="165"/>
      <c r="P39" s="165"/>
      <c r="Q39" s="165"/>
      <c r="R39" s="165"/>
      <c r="S39" s="164"/>
      <c r="T39" s="435"/>
      <c r="U39" s="833"/>
      <c r="V39" s="833"/>
    </row>
    <row r="40" spans="1:34" ht="5.25" hidden="1" customHeight="1">
      <c r="D40" s="1061"/>
      <c r="E40" s="440"/>
      <c r="F40" s="441"/>
      <c r="G40" s="441"/>
      <c r="H40" s="442"/>
      <c r="I40" s="442"/>
      <c r="J40" s="442"/>
      <c r="K40" s="442"/>
      <c r="L40" s="442"/>
      <c r="M40" s="442"/>
      <c r="N40" s="442"/>
      <c r="O40" s="442"/>
      <c r="P40" s="442"/>
      <c r="Q40" s="442"/>
      <c r="R40" s="443"/>
      <c r="S40" s="444"/>
      <c r="T40" s="435"/>
      <c r="U40" s="833"/>
      <c r="V40" s="833"/>
    </row>
    <row r="41" spans="1:34" ht="15" hidden="1" customHeight="1">
      <c r="A41" s="428" t="s">
        <v>219</v>
      </c>
      <c r="C41" t="s">
        <v>5</v>
      </c>
      <c r="D41" s="1059" t="s">
        <v>706</v>
      </c>
      <c r="E41" s="1062" t="s">
        <v>200</v>
      </c>
      <c r="F41" s="1063"/>
      <c r="G41" s="1064"/>
      <c r="H41" s="1065"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1065"/>
      <c r="J41" s="1065"/>
      <c r="K41" s="1065"/>
      <c r="L41" s="1065"/>
      <c r="M41" s="1065"/>
      <c r="N41" s="1065"/>
      <c r="O41" s="1065"/>
      <c r="P41" s="1065"/>
      <c r="Q41" s="1065"/>
      <c r="R41" s="1065"/>
      <c r="S41" s="429"/>
      <c r="T41" s="430"/>
      <c r="AC41" s="833"/>
      <c r="AE41" t="s">
        <v>5</v>
      </c>
      <c r="AG41" s="431" t="s">
        <v>698</v>
      </c>
      <c r="AH41" s="432">
        <v>3</v>
      </c>
    </row>
    <row r="42" spans="1:34" ht="15" hidden="1" customHeight="1">
      <c r="D42" s="1060"/>
      <c r="E42" s="1062" t="s">
        <v>674</v>
      </c>
      <c r="F42" s="1063"/>
      <c r="G42" s="1064"/>
      <c r="H42" s="1065" t="str">
        <f>IF(A41="","",INDEX(DIFFERENTIATION_UNMERGE_AREA,MATCH(A41,DIFFERENTIATION_ID_DIFF,0)))</f>
        <v>Территория 4</v>
      </c>
      <c r="I42" s="1065"/>
      <c r="J42" s="1065"/>
      <c r="K42" s="1065"/>
      <c r="L42" s="1065"/>
      <c r="M42" s="1065"/>
      <c r="N42" s="1065"/>
      <c r="O42" s="1065"/>
      <c r="P42" s="1065"/>
      <c r="Q42" s="1065"/>
      <c r="R42" s="1065"/>
      <c r="S42" s="429"/>
      <c r="T42" s="430"/>
      <c r="AC42" s="833"/>
    </row>
    <row r="43" spans="1:34" ht="15" hidden="1" customHeight="1">
      <c r="D43" s="1060"/>
      <c r="E43" s="1062" t="s">
        <v>675</v>
      </c>
      <c r="F43" s="1063"/>
      <c r="G43" s="1064"/>
      <c r="H43" s="1065" t="str">
        <f>IF(A41="","",INDEX(DIFFERENTIATION_UNMERGE_SYSTEM,MATCH(A41,DIFFERENTIATION_ID_DIFF,0)))</f>
        <v>Рославльский филиал</v>
      </c>
      <c r="I43" s="1065"/>
      <c r="J43" s="1065"/>
      <c r="K43" s="1065"/>
      <c r="L43" s="1065"/>
      <c r="M43" s="1065"/>
      <c r="N43" s="1065"/>
      <c r="O43" s="1065"/>
      <c r="P43" s="1065"/>
      <c r="Q43" s="1065"/>
      <c r="R43" s="1065"/>
      <c r="S43" s="429"/>
      <c r="T43" s="430"/>
      <c r="AC43" s="833"/>
    </row>
    <row r="44" spans="1:34" ht="24.75" hidden="1" customHeight="1">
      <c r="D44" s="1060"/>
      <c r="E44" s="1066" t="s">
        <v>699</v>
      </c>
      <c r="F44" s="1066"/>
      <c r="G44" s="1066"/>
      <c r="H44" s="1066"/>
      <c r="I44" s="1066"/>
      <c r="J44" s="1066"/>
      <c r="K44" s="1066"/>
      <c r="L44" s="1066"/>
      <c r="M44" s="1066"/>
      <c r="N44" s="1066"/>
      <c r="O44" s="1066"/>
      <c r="P44" s="1066"/>
      <c r="Q44" s="410">
        <f>SUMIF(T45:T46,"i",Q45:Q46)</f>
        <v>0</v>
      </c>
      <c r="R44" s="434"/>
      <c r="S44" s="141" t="s">
        <v>700</v>
      </c>
      <c r="T44" s="430" t="s">
        <v>701</v>
      </c>
      <c r="U44" s="975">
        <v>1</v>
      </c>
      <c r="V44" s="975" t="e">
        <f>INDEX(B_FHD_FLAG_INDEX_1,1,MATCH(A41,B_FHD_FLAG_DIFFERENTIATION,0))</f>
        <v>#REF!</v>
      </c>
      <c r="AC44" s="833"/>
    </row>
    <row r="45" spans="1:34" ht="11.25" hidden="1" customHeight="1">
      <c r="D45" s="1060"/>
      <c r="E45" s="165"/>
      <c r="F45" s="165">
        <v>0</v>
      </c>
      <c r="G45" s="165"/>
      <c r="H45" s="165"/>
      <c r="I45" s="165"/>
      <c r="J45" s="165"/>
      <c r="K45" s="165"/>
      <c r="L45" s="165"/>
      <c r="M45" s="165"/>
      <c r="N45" s="165"/>
      <c r="O45" s="165"/>
      <c r="P45" s="165"/>
      <c r="Q45" s="165"/>
      <c r="R45" s="165"/>
      <c r="S45" s="164"/>
      <c r="T45" s="435"/>
      <c r="U45" s="833"/>
      <c r="V45" s="833"/>
      <c r="AC45" s="833"/>
    </row>
    <row r="46" spans="1:34" ht="11.25" hidden="1" customHeight="1">
      <c r="D46" s="1060"/>
      <c r="E46" s="366" t="s">
        <v>5</v>
      </c>
      <c r="F46" s="75" t="s">
        <v>5</v>
      </c>
      <c r="G46" s="75" t="s">
        <v>704</v>
      </c>
      <c r="H46" s="86" t="s">
        <v>5</v>
      </c>
      <c r="I46" s="86"/>
      <c r="J46" s="86"/>
      <c r="K46" s="86"/>
      <c r="L46" s="86"/>
      <c r="M46" s="86"/>
      <c r="N46" s="86"/>
      <c r="O46" s="86"/>
      <c r="P46" s="86"/>
      <c r="Q46" s="86"/>
      <c r="R46" s="103"/>
      <c r="S46" s="437"/>
      <c r="T46" s="435"/>
      <c r="U46" s="833"/>
      <c r="V46" s="833"/>
      <c r="AC46" s="833"/>
    </row>
    <row r="47" spans="1:34" ht="5.25" hidden="1" customHeight="1">
      <c r="D47" s="1060"/>
      <c r="E47" s="438"/>
      <c r="F47" s="438"/>
      <c r="G47" s="438"/>
      <c r="H47" s="438"/>
      <c r="I47" s="438"/>
      <c r="J47" s="438"/>
      <c r="K47" s="438"/>
      <c r="L47" s="438"/>
      <c r="M47" s="438"/>
      <c r="N47" s="438"/>
      <c r="O47" s="438"/>
      <c r="P47" s="438"/>
      <c r="Q47" s="376"/>
      <c r="R47" s="439"/>
      <c r="S47" s="165"/>
      <c r="T47" s="430" t="s">
        <v>701</v>
      </c>
      <c r="U47" s="975">
        <v>1</v>
      </c>
      <c r="V47" s="975" t="s">
        <v>684</v>
      </c>
    </row>
    <row r="48" spans="1:34" ht="5.25" hidden="1" customHeight="1">
      <c r="D48" s="1060"/>
      <c r="E48" s="165"/>
      <c r="F48" s="165"/>
      <c r="G48" s="165"/>
      <c r="H48" s="165"/>
      <c r="I48" s="165"/>
      <c r="J48" s="165"/>
      <c r="K48" s="165"/>
      <c r="L48" s="165"/>
      <c r="M48" s="165"/>
      <c r="N48" s="165"/>
      <c r="O48" s="165"/>
      <c r="P48" s="165"/>
      <c r="Q48" s="165"/>
      <c r="R48" s="165"/>
      <c r="S48" s="164"/>
      <c r="T48" s="435"/>
      <c r="U48" s="833"/>
      <c r="V48" s="833"/>
    </row>
    <row r="49" spans="1:34" ht="5.25" hidden="1" customHeight="1">
      <c r="D49" s="1061"/>
      <c r="E49" s="440"/>
      <c r="F49" s="441"/>
      <c r="G49" s="441"/>
      <c r="H49" s="442"/>
      <c r="I49" s="442"/>
      <c r="J49" s="442"/>
      <c r="K49" s="442"/>
      <c r="L49" s="442"/>
      <c r="M49" s="442"/>
      <c r="N49" s="442"/>
      <c r="O49" s="442"/>
      <c r="P49" s="442"/>
      <c r="Q49" s="442"/>
      <c r="R49" s="443"/>
      <c r="S49" s="444"/>
      <c r="T49" s="435"/>
      <c r="U49" s="833"/>
      <c r="V49" s="833"/>
    </row>
    <row r="50" spans="1:34" ht="15" hidden="1" customHeight="1">
      <c r="A50" s="428" t="s">
        <v>221</v>
      </c>
      <c r="C50" t="s">
        <v>5</v>
      </c>
      <c r="D50" s="1059" t="s">
        <v>707</v>
      </c>
      <c r="E50" s="1062" t="s">
        <v>200</v>
      </c>
      <c r="F50" s="1063"/>
      <c r="G50" s="1064"/>
      <c r="H50" s="1065" t="str">
        <f>IF(A50="","",INDEX(DIFFERENTIATION_UNMERGE_VD,MATCH(A50,DIFFERENTIATION_ID_DIFF,0)))</f>
        <v>Производство тепловой энергии. Некомбинированная выработка; Передача. Тепловая энергия; Сбыт. Тепловая энергия</v>
      </c>
      <c r="I50" s="1065"/>
      <c r="J50" s="1065"/>
      <c r="K50" s="1065"/>
      <c r="L50" s="1065"/>
      <c r="M50" s="1065"/>
      <c r="N50" s="1065"/>
      <c r="O50" s="1065"/>
      <c r="P50" s="1065"/>
      <c r="Q50" s="1065"/>
      <c r="R50" s="1065"/>
      <c r="S50" s="429"/>
      <c r="T50" s="430"/>
      <c r="AC50" s="833"/>
      <c r="AE50" t="s">
        <v>5</v>
      </c>
      <c r="AG50" s="431" t="s">
        <v>698</v>
      </c>
      <c r="AH50" s="432">
        <v>3</v>
      </c>
    </row>
    <row r="51" spans="1:34" ht="15" hidden="1" customHeight="1">
      <c r="D51" s="1060"/>
      <c r="E51" s="1062" t="s">
        <v>674</v>
      </c>
      <c r="F51" s="1063"/>
      <c r="G51" s="1064"/>
      <c r="H51" s="1065" t="str">
        <f>IF(A50="","",INDEX(DIFFERENTIATION_UNMERGE_AREA,MATCH(A50,DIFFERENTIATION_ID_DIFF,0)))</f>
        <v>Территория 5</v>
      </c>
      <c r="I51" s="1065"/>
      <c r="J51" s="1065"/>
      <c r="K51" s="1065"/>
      <c r="L51" s="1065"/>
      <c r="M51" s="1065"/>
      <c r="N51" s="1065"/>
      <c r="O51" s="1065"/>
      <c r="P51" s="1065"/>
      <c r="Q51" s="1065"/>
      <c r="R51" s="1065"/>
      <c r="S51" s="429"/>
      <c r="T51" s="430"/>
      <c r="AC51" s="833"/>
    </row>
    <row r="52" spans="1:34" ht="15" hidden="1" customHeight="1">
      <c r="D52" s="1060"/>
      <c r="E52" s="1062" t="s">
        <v>675</v>
      </c>
      <c r="F52" s="1063"/>
      <c r="G52" s="1064"/>
      <c r="H52" s="1065" t="str">
        <f>IF(A50="","",INDEX(DIFFERENTIATION_UNMERGE_SYSTEM,MATCH(A50,DIFFERENTIATION_ID_DIFF,0)))</f>
        <v>котельная г. Рославль, ул. Мичурина</v>
      </c>
      <c r="I52" s="1065"/>
      <c r="J52" s="1065"/>
      <c r="K52" s="1065"/>
      <c r="L52" s="1065"/>
      <c r="M52" s="1065"/>
      <c r="N52" s="1065"/>
      <c r="O52" s="1065"/>
      <c r="P52" s="1065"/>
      <c r="Q52" s="1065"/>
      <c r="R52" s="1065"/>
      <c r="S52" s="429"/>
      <c r="T52" s="430"/>
      <c r="AC52" s="833"/>
    </row>
    <row r="53" spans="1:34" ht="24.75" hidden="1" customHeight="1">
      <c r="D53" s="1060"/>
      <c r="E53" s="1066" t="s">
        <v>699</v>
      </c>
      <c r="F53" s="1066"/>
      <c r="G53" s="1066"/>
      <c r="H53" s="1066"/>
      <c r="I53" s="1066"/>
      <c r="J53" s="1066"/>
      <c r="K53" s="1066"/>
      <c r="L53" s="1066"/>
      <c r="M53" s="1066"/>
      <c r="N53" s="1066"/>
      <c r="O53" s="1066"/>
      <c r="P53" s="1066"/>
      <c r="Q53" s="410">
        <f>SUMIF(T54:T55,"i",Q54:Q55)</f>
        <v>0</v>
      </c>
      <c r="R53" s="434"/>
      <c r="S53" s="141" t="s">
        <v>700</v>
      </c>
      <c r="T53" s="430" t="s">
        <v>701</v>
      </c>
      <c r="U53" s="975">
        <v>1</v>
      </c>
      <c r="V53" s="975" t="e">
        <f>INDEX(B_FHD_FLAG_INDEX_1,1,MATCH(A50,B_FHD_FLAG_DIFFERENTIATION,0))</f>
        <v>#REF!</v>
      </c>
      <c r="AC53" s="833"/>
    </row>
    <row r="54" spans="1:34" ht="11.25" hidden="1" customHeight="1">
      <c r="D54" s="1060"/>
      <c r="E54" s="165"/>
      <c r="F54" s="165">
        <v>0</v>
      </c>
      <c r="G54" s="165"/>
      <c r="H54" s="165"/>
      <c r="I54" s="165"/>
      <c r="J54" s="165"/>
      <c r="K54" s="165"/>
      <c r="L54" s="165"/>
      <c r="M54" s="165"/>
      <c r="N54" s="165"/>
      <c r="O54" s="165"/>
      <c r="P54" s="165"/>
      <c r="Q54" s="165"/>
      <c r="R54" s="165"/>
      <c r="S54" s="164"/>
      <c r="T54" s="435"/>
      <c r="U54" s="833"/>
      <c r="V54" s="833"/>
      <c r="AC54" s="833"/>
    </row>
    <row r="55" spans="1:34" ht="11.25" hidden="1" customHeight="1">
      <c r="D55" s="1060"/>
      <c r="E55" s="366" t="s">
        <v>5</v>
      </c>
      <c r="F55" s="75" t="s">
        <v>5</v>
      </c>
      <c r="G55" s="75" t="s">
        <v>704</v>
      </c>
      <c r="H55" s="86" t="s">
        <v>5</v>
      </c>
      <c r="I55" s="86"/>
      <c r="J55" s="86"/>
      <c r="K55" s="86"/>
      <c r="L55" s="86"/>
      <c r="M55" s="86"/>
      <c r="N55" s="86"/>
      <c r="O55" s="86"/>
      <c r="P55" s="86"/>
      <c r="Q55" s="86"/>
      <c r="R55" s="103"/>
      <c r="S55" s="437"/>
      <c r="T55" s="435"/>
      <c r="U55" s="833"/>
      <c r="V55" s="833"/>
      <c r="AC55" s="833"/>
    </row>
    <row r="56" spans="1:34" ht="5.25" hidden="1" customHeight="1">
      <c r="D56" s="1060"/>
      <c r="E56" s="438"/>
      <c r="F56" s="438"/>
      <c r="G56" s="438"/>
      <c r="H56" s="438"/>
      <c r="I56" s="438"/>
      <c r="J56" s="438"/>
      <c r="K56" s="438"/>
      <c r="L56" s="438"/>
      <c r="M56" s="438"/>
      <c r="N56" s="438"/>
      <c r="O56" s="438"/>
      <c r="P56" s="438"/>
      <c r="Q56" s="376"/>
      <c r="R56" s="439"/>
      <c r="S56" s="165"/>
      <c r="T56" s="430" t="s">
        <v>701</v>
      </c>
      <c r="U56" s="975">
        <v>1</v>
      </c>
      <c r="V56" s="975" t="s">
        <v>684</v>
      </c>
    </row>
    <row r="57" spans="1:34" ht="5.25" hidden="1" customHeight="1">
      <c r="D57" s="1060"/>
      <c r="E57" s="165"/>
      <c r="F57" s="165"/>
      <c r="G57" s="165"/>
      <c r="H57" s="165"/>
      <c r="I57" s="165"/>
      <c r="J57" s="165"/>
      <c r="K57" s="165"/>
      <c r="L57" s="165"/>
      <c r="M57" s="165"/>
      <c r="N57" s="165"/>
      <c r="O57" s="165"/>
      <c r="P57" s="165"/>
      <c r="Q57" s="165"/>
      <c r="R57" s="165"/>
      <c r="S57" s="164"/>
      <c r="T57" s="435"/>
      <c r="U57" s="833"/>
      <c r="V57" s="833"/>
    </row>
    <row r="58" spans="1:34" ht="5.25" hidden="1" customHeight="1">
      <c r="D58" s="1061"/>
      <c r="E58" s="440"/>
      <c r="F58" s="441"/>
      <c r="G58" s="441"/>
      <c r="H58" s="442"/>
      <c r="I58" s="442"/>
      <c r="J58" s="442"/>
      <c r="K58" s="442"/>
      <c r="L58" s="442"/>
      <c r="M58" s="442"/>
      <c r="N58" s="442"/>
      <c r="O58" s="442"/>
      <c r="P58" s="442"/>
      <c r="Q58" s="442"/>
      <c r="R58" s="443"/>
      <c r="S58" s="444"/>
      <c r="T58" s="435"/>
      <c r="U58" s="833"/>
      <c r="V58" s="833"/>
    </row>
    <row r="59" spans="1:34" ht="15" hidden="1" customHeight="1">
      <c r="A59" s="428" t="s">
        <v>223</v>
      </c>
      <c r="C59" t="s">
        <v>5</v>
      </c>
      <c r="D59" s="1059" t="s">
        <v>708</v>
      </c>
      <c r="E59" s="1062" t="s">
        <v>200</v>
      </c>
      <c r="F59" s="1063"/>
      <c r="G59" s="1064"/>
      <c r="H59" s="1065" t="str">
        <f>IF(A59="","",INDEX(DIFFERENTIATION_UNMERGE_VD,MATCH(A59,DIFFERENTIATION_ID_DIFF,0)))</f>
        <v>Производство тепловой энергии. Некомбинированная выработка; Передача. Тепловая энергия; Сбыт. Тепловая энергия</v>
      </c>
      <c r="I59" s="1065"/>
      <c r="J59" s="1065"/>
      <c r="K59" s="1065"/>
      <c r="L59" s="1065"/>
      <c r="M59" s="1065"/>
      <c r="N59" s="1065"/>
      <c r="O59" s="1065"/>
      <c r="P59" s="1065"/>
      <c r="Q59" s="1065"/>
      <c r="R59" s="1065"/>
      <c r="S59" s="429"/>
      <c r="T59" s="430"/>
      <c r="AC59" s="833"/>
      <c r="AE59" t="s">
        <v>5</v>
      </c>
      <c r="AG59" s="431" t="s">
        <v>698</v>
      </c>
      <c r="AH59" s="432">
        <v>3</v>
      </c>
    </row>
    <row r="60" spans="1:34" ht="15" hidden="1" customHeight="1">
      <c r="D60" s="1060"/>
      <c r="E60" s="1062" t="s">
        <v>674</v>
      </c>
      <c r="F60" s="1063"/>
      <c r="G60" s="1064"/>
      <c r="H60" s="1065" t="str">
        <f>IF(A59="","",INDEX(DIFFERENTIATION_UNMERGE_AREA,MATCH(A59,DIFFERENTIATION_ID_DIFF,0)))</f>
        <v>Территория 6</v>
      </c>
      <c r="I60" s="1065"/>
      <c r="J60" s="1065"/>
      <c r="K60" s="1065"/>
      <c r="L60" s="1065"/>
      <c r="M60" s="1065"/>
      <c r="N60" s="1065"/>
      <c r="O60" s="1065"/>
      <c r="P60" s="1065"/>
      <c r="Q60" s="1065"/>
      <c r="R60" s="1065"/>
      <c r="S60" s="429"/>
      <c r="T60" s="430"/>
      <c r="AC60" s="833"/>
    </row>
    <row r="61" spans="1:34" ht="15" hidden="1" customHeight="1">
      <c r="D61" s="1060"/>
      <c r="E61" s="1062" t="s">
        <v>675</v>
      </c>
      <c r="F61" s="1063"/>
      <c r="G61" s="1064"/>
      <c r="H61" s="1065" t="str">
        <f>IF(A59="","",INDEX(DIFFERENTIATION_UNMERGE_SYSTEM,MATCH(A59,DIFFERENTIATION_ID_DIFF,0)))</f>
        <v>котельная д. Даньково</v>
      </c>
      <c r="I61" s="1065"/>
      <c r="J61" s="1065"/>
      <c r="K61" s="1065"/>
      <c r="L61" s="1065"/>
      <c r="M61" s="1065"/>
      <c r="N61" s="1065"/>
      <c r="O61" s="1065"/>
      <c r="P61" s="1065"/>
      <c r="Q61" s="1065"/>
      <c r="R61" s="1065"/>
      <c r="S61" s="429"/>
      <c r="T61" s="430"/>
      <c r="AC61" s="833"/>
    </row>
    <row r="62" spans="1:34" ht="24.75" hidden="1" customHeight="1">
      <c r="D62" s="1060"/>
      <c r="E62" s="1066" t="s">
        <v>699</v>
      </c>
      <c r="F62" s="1066"/>
      <c r="G62" s="1066"/>
      <c r="H62" s="1066"/>
      <c r="I62" s="1066"/>
      <c r="J62" s="1066"/>
      <c r="K62" s="1066"/>
      <c r="L62" s="1066"/>
      <c r="M62" s="1066"/>
      <c r="N62" s="1066"/>
      <c r="O62" s="1066"/>
      <c r="P62" s="1066"/>
      <c r="Q62" s="410">
        <f>SUMIF(T63:T64,"i",Q63:Q64)</f>
        <v>0</v>
      </c>
      <c r="R62" s="434"/>
      <c r="S62" s="141" t="s">
        <v>700</v>
      </c>
      <c r="T62" s="430" t="s">
        <v>701</v>
      </c>
      <c r="U62" s="975">
        <v>1</v>
      </c>
      <c r="V62" s="975" t="e">
        <f>INDEX(B_FHD_FLAG_INDEX_1,1,MATCH(A59,B_FHD_FLAG_DIFFERENTIATION,0))</f>
        <v>#REF!</v>
      </c>
      <c r="AC62" s="833"/>
    </row>
    <row r="63" spans="1:34" ht="11.25" hidden="1" customHeight="1">
      <c r="D63" s="1060"/>
      <c r="E63" s="165"/>
      <c r="F63" s="165">
        <v>0</v>
      </c>
      <c r="G63" s="165"/>
      <c r="H63" s="165"/>
      <c r="I63" s="165"/>
      <c r="J63" s="165"/>
      <c r="K63" s="165"/>
      <c r="L63" s="165"/>
      <c r="M63" s="165"/>
      <c r="N63" s="165"/>
      <c r="O63" s="165"/>
      <c r="P63" s="165"/>
      <c r="Q63" s="165"/>
      <c r="R63" s="165"/>
      <c r="S63" s="164"/>
      <c r="T63" s="435"/>
      <c r="U63" s="833"/>
      <c r="V63" s="833"/>
      <c r="AC63" s="833"/>
    </row>
    <row r="64" spans="1:34" ht="11.25" hidden="1" customHeight="1">
      <c r="D64" s="1060"/>
      <c r="E64" s="366" t="s">
        <v>5</v>
      </c>
      <c r="F64" s="75" t="s">
        <v>5</v>
      </c>
      <c r="G64" s="75" t="s">
        <v>704</v>
      </c>
      <c r="H64" s="86" t="s">
        <v>5</v>
      </c>
      <c r="I64" s="86"/>
      <c r="J64" s="86"/>
      <c r="K64" s="86"/>
      <c r="L64" s="86"/>
      <c r="M64" s="86"/>
      <c r="N64" s="86"/>
      <c r="O64" s="86"/>
      <c r="P64" s="86"/>
      <c r="Q64" s="86"/>
      <c r="R64" s="103"/>
      <c r="S64" s="437"/>
      <c r="T64" s="435"/>
      <c r="U64" s="833"/>
      <c r="V64" s="833"/>
      <c r="AC64" s="833"/>
    </row>
    <row r="65" spans="1:34" ht="5.25" hidden="1" customHeight="1">
      <c r="D65" s="1060"/>
      <c r="E65" s="438"/>
      <c r="F65" s="438"/>
      <c r="G65" s="438"/>
      <c r="H65" s="438"/>
      <c r="I65" s="438"/>
      <c r="J65" s="438"/>
      <c r="K65" s="438"/>
      <c r="L65" s="438"/>
      <c r="M65" s="438"/>
      <c r="N65" s="438"/>
      <c r="O65" s="438"/>
      <c r="P65" s="438"/>
      <c r="Q65" s="376"/>
      <c r="R65" s="439"/>
      <c r="S65" s="165"/>
      <c r="T65" s="430" t="s">
        <v>701</v>
      </c>
      <c r="U65" s="975">
        <v>1</v>
      </c>
      <c r="V65" s="975" t="s">
        <v>684</v>
      </c>
    </row>
    <row r="66" spans="1:34" ht="5.25" hidden="1" customHeight="1">
      <c r="D66" s="1060"/>
      <c r="E66" s="165"/>
      <c r="F66" s="165"/>
      <c r="G66" s="165"/>
      <c r="H66" s="165"/>
      <c r="I66" s="165"/>
      <c r="J66" s="165"/>
      <c r="K66" s="165"/>
      <c r="L66" s="165"/>
      <c r="M66" s="165"/>
      <c r="N66" s="165"/>
      <c r="O66" s="165"/>
      <c r="P66" s="165"/>
      <c r="Q66" s="165"/>
      <c r="R66" s="165"/>
      <c r="S66" s="164"/>
      <c r="T66" s="435"/>
      <c r="U66" s="833"/>
      <c r="V66" s="833"/>
    </row>
    <row r="67" spans="1:34" ht="5.25" hidden="1" customHeight="1">
      <c r="D67" s="1061"/>
      <c r="E67" s="440"/>
      <c r="F67" s="441"/>
      <c r="G67" s="441"/>
      <c r="H67" s="442"/>
      <c r="I67" s="442"/>
      <c r="J67" s="442"/>
      <c r="K67" s="442"/>
      <c r="L67" s="442"/>
      <c r="M67" s="442"/>
      <c r="N67" s="442"/>
      <c r="O67" s="442"/>
      <c r="P67" s="442"/>
      <c r="Q67" s="442"/>
      <c r="R67" s="443"/>
      <c r="S67" s="444"/>
      <c r="T67" s="435"/>
      <c r="U67" s="833"/>
      <c r="V67" s="833"/>
    </row>
    <row r="68" spans="1:34" ht="15" hidden="1" customHeight="1">
      <c r="A68" s="428" t="s">
        <v>225</v>
      </c>
      <c r="C68" t="s">
        <v>5</v>
      </c>
      <c r="D68" s="1059" t="s">
        <v>709</v>
      </c>
      <c r="E68" s="1062" t="s">
        <v>200</v>
      </c>
      <c r="F68" s="1063"/>
      <c r="G68" s="1064"/>
      <c r="H68" s="1065" t="str">
        <f>IF(A68="","",INDEX(DIFFERENTIATION_UNMERGE_VD,MATCH(A68,DIFFERENTIATION_ID_DIFF,0)))</f>
        <v>Производство тепловой энергии. Некомбинированная выработка; Передача. Тепловая энергия; Сбыт. Тепловая энергия</v>
      </c>
      <c r="I68" s="1065"/>
      <c r="J68" s="1065"/>
      <c r="K68" s="1065"/>
      <c r="L68" s="1065"/>
      <c r="M68" s="1065"/>
      <c r="N68" s="1065"/>
      <c r="O68" s="1065"/>
      <c r="P68" s="1065"/>
      <c r="Q68" s="1065"/>
      <c r="R68" s="1065"/>
      <c r="S68" s="429"/>
      <c r="T68" s="430"/>
      <c r="AC68" s="833"/>
      <c r="AE68" t="s">
        <v>5</v>
      </c>
      <c r="AG68" s="431" t="s">
        <v>698</v>
      </c>
      <c r="AH68" s="432">
        <v>3</v>
      </c>
    </row>
    <row r="69" spans="1:34" ht="15" hidden="1" customHeight="1">
      <c r="D69" s="1060"/>
      <c r="E69" s="1062" t="s">
        <v>674</v>
      </c>
      <c r="F69" s="1063"/>
      <c r="G69" s="1064"/>
      <c r="H69" s="1065" t="str">
        <f>IF(A68="","",INDEX(DIFFERENTIATION_UNMERGE_AREA,MATCH(A68,DIFFERENTIATION_ID_DIFF,0)))</f>
        <v>Территория 7</v>
      </c>
      <c r="I69" s="1065"/>
      <c r="J69" s="1065"/>
      <c r="K69" s="1065"/>
      <c r="L69" s="1065"/>
      <c r="M69" s="1065"/>
      <c r="N69" s="1065"/>
      <c r="O69" s="1065"/>
      <c r="P69" s="1065"/>
      <c r="Q69" s="1065"/>
      <c r="R69" s="1065"/>
      <c r="S69" s="429"/>
      <c r="T69" s="430"/>
      <c r="AC69" s="833"/>
    </row>
    <row r="70" spans="1:34" ht="15" hidden="1" customHeight="1">
      <c r="D70" s="1060"/>
      <c r="E70" s="1062" t="s">
        <v>675</v>
      </c>
      <c r="F70" s="1063"/>
      <c r="G70" s="1064"/>
      <c r="H70" s="1065" t="str">
        <f>IF(A68="","",INDEX(DIFFERENTIATION_UNMERGE_SYSTEM,MATCH(A68,DIFFERENTIATION_ID_DIFF,0)))</f>
        <v>котельная д. Пересна</v>
      </c>
      <c r="I70" s="1065"/>
      <c r="J70" s="1065"/>
      <c r="K70" s="1065"/>
      <c r="L70" s="1065"/>
      <c r="M70" s="1065"/>
      <c r="N70" s="1065"/>
      <c r="O70" s="1065"/>
      <c r="P70" s="1065"/>
      <c r="Q70" s="1065"/>
      <c r="R70" s="1065"/>
      <c r="S70" s="429"/>
      <c r="T70" s="430"/>
      <c r="AC70" s="833"/>
    </row>
    <row r="71" spans="1:34" ht="24.75" hidden="1" customHeight="1">
      <c r="D71" s="1060"/>
      <c r="E71" s="1066" t="s">
        <v>699</v>
      </c>
      <c r="F71" s="1066"/>
      <c r="G71" s="1066"/>
      <c r="H71" s="1066"/>
      <c r="I71" s="1066"/>
      <c r="J71" s="1066"/>
      <c r="K71" s="1066"/>
      <c r="L71" s="1066"/>
      <c r="M71" s="1066"/>
      <c r="N71" s="1066"/>
      <c r="O71" s="1066"/>
      <c r="P71" s="1066"/>
      <c r="Q71" s="410">
        <f>SUMIF(T72:T73,"i",Q72:Q73)</f>
        <v>0</v>
      </c>
      <c r="R71" s="434"/>
      <c r="S71" s="141" t="s">
        <v>700</v>
      </c>
      <c r="T71" s="430" t="s">
        <v>701</v>
      </c>
      <c r="U71" s="975">
        <v>1</v>
      </c>
      <c r="V71" s="975" t="e">
        <f>INDEX(B_FHD_FLAG_INDEX_1,1,MATCH(A68,B_FHD_FLAG_DIFFERENTIATION,0))</f>
        <v>#REF!</v>
      </c>
      <c r="AC71" s="833"/>
    </row>
    <row r="72" spans="1:34" ht="11.25" hidden="1" customHeight="1">
      <c r="D72" s="1060"/>
      <c r="E72" s="165"/>
      <c r="F72" s="165">
        <v>0</v>
      </c>
      <c r="G72" s="165"/>
      <c r="H72" s="165"/>
      <c r="I72" s="165"/>
      <c r="J72" s="165"/>
      <c r="K72" s="165"/>
      <c r="L72" s="165"/>
      <c r="M72" s="165"/>
      <c r="N72" s="165"/>
      <c r="O72" s="165"/>
      <c r="P72" s="165"/>
      <c r="Q72" s="165"/>
      <c r="R72" s="165"/>
      <c r="S72" s="164"/>
      <c r="T72" s="435"/>
      <c r="U72" s="833"/>
      <c r="V72" s="833"/>
      <c r="AC72" s="833"/>
    </row>
    <row r="73" spans="1:34" ht="11.25" hidden="1" customHeight="1">
      <c r="D73" s="1060"/>
      <c r="E73" s="366" t="s">
        <v>5</v>
      </c>
      <c r="F73" s="75" t="s">
        <v>5</v>
      </c>
      <c r="G73" s="75" t="s">
        <v>704</v>
      </c>
      <c r="H73" s="86" t="s">
        <v>5</v>
      </c>
      <c r="I73" s="86"/>
      <c r="J73" s="86"/>
      <c r="K73" s="86"/>
      <c r="L73" s="86"/>
      <c r="M73" s="86"/>
      <c r="N73" s="86"/>
      <c r="O73" s="86"/>
      <c r="P73" s="86"/>
      <c r="Q73" s="86"/>
      <c r="R73" s="103"/>
      <c r="S73" s="437"/>
      <c r="T73" s="435"/>
      <c r="U73" s="833"/>
      <c r="V73" s="833"/>
      <c r="AC73" s="833"/>
    </row>
    <row r="74" spans="1:34" ht="5.25" hidden="1" customHeight="1">
      <c r="D74" s="1060"/>
      <c r="E74" s="438"/>
      <c r="F74" s="438"/>
      <c r="G74" s="438"/>
      <c r="H74" s="438"/>
      <c r="I74" s="438"/>
      <c r="J74" s="438"/>
      <c r="K74" s="438"/>
      <c r="L74" s="438"/>
      <c r="M74" s="438"/>
      <c r="N74" s="438"/>
      <c r="O74" s="438"/>
      <c r="P74" s="438"/>
      <c r="Q74" s="376"/>
      <c r="R74" s="439"/>
      <c r="S74" s="165"/>
      <c r="T74" s="430" t="s">
        <v>701</v>
      </c>
      <c r="U74" s="975">
        <v>1</v>
      </c>
      <c r="V74" s="975" t="s">
        <v>684</v>
      </c>
    </row>
    <row r="75" spans="1:34" ht="5.25" hidden="1" customHeight="1">
      <c r="D75" s="1060"/>
      <c r="E75" s="165"/>
      <c r="F75" s="165"/>
      <c r="G75" s="165"/>
      <c r="H75" s="165"/>
      <c r="I75" s="165"/>
      <c r="J75" s="165"/>
      <c r="K75" s="165"/>
      <c r="L75" s="165"/>
      <c r="M75" s="165"/>
      <c r="N75" s="165"/>
      <c r="O75" s="165"/>
      <c r="P75" s="165"/>
      <c r="Q75" s="165"/>
      <c r="R75" s="165"/>
      <c r="S75" s="164"/>
      <c r="T75" s="435"/>
      <c r="U75" s="833"/>
      <c r="V75" s="833"/>
    </row>
    <row r="76" spans="1:34" ht="5.25" hidden="1" customHeight="1">
      <c r="D76" s="1061"/>
      <c r="E76" s="440"/>
      <c r="F76" s="441"/>
      <c r="G76" s="441"/>
      <c r="H76" s="442"/>
      <c r="I76" s="442"/>
      <c r="J76" s="442"/>
      <c r="K76" s="442"/>
      <c r="L76" s="442"/>
      <c r="M76" s="442"/>
      <c r="N76" s="442"/>
      <c r="O76" s="442"/>
      <c r="P76" s="442"/>
      <c r="Q76" s="442"/>
      <c r="R76" s="443"/>
      <c r="S76" s="444"/>
      <c r="T76" s="435"/>
      <c r="U76" s="833"/>
      <c r="V76" s="833"/>
    </row>
    <row r="77" spans="1:34" ht="15" hidden="1" customHeight="1">
      <c r="A77" s="428" t="s">
        <v>227</v>
      </c>
      <c r="C77" t="s">
        <v>5</v>
      </c>
      <c r="D77" s="1059" t="s">
        <v>710</v>
      </c>
      <c r="E77" s="1062" t="s">
        <v>200</v>
      </c>
      <c r="F77" s="1063"/>
      <c r="G77" s="1064"/>
      <c r="H77" s="1065" t="str">
        <f>IF(A77="","",INDEX(DIFFERENTIATION_UNMERGE_VD,MATCH(A77,DIFFERENTIATION_ID_DIFF,0)))</f>
        <v>Производство тепловой энергии. Некомбинированная выработка; Передача. Тепловая энергия; Сбыт. Тепловая энергия</v>
      </c>
      <c r="I77" s="1065"/>
      <c r="J77" s="1065"/>
      <c r="K77" s="1065"/>
      <c r="L77" s="1065"/>
      <c r="M77" s="1065"/>
      <c r="N77" s="1065"/>
      <c r="O77" s="1065"/>
      <c r="P77" s="1065"/>
      <c r="Q77" s="1065"/>
      <c r="R77" s="1065"/>
      <c r="S77" s="429"/>
      <c r="T77" s="430"/>
      <c r="AC77" s="833"/>
      <c r="AE77" t="s">
        <v>5</v>
      </c>
      <c r="AG77" s="431" t="s">
        <v>698</v>
      </c>
      <c r="AH77" s="432">
        <v>3</v>
      </c>
    </row>
    <row r="78" spans="1:34" ht="15" hidden="1" customHeight="1">
      <c r="D78" s="1060"/>
      <c r="E78" s="1062" t="s">
        <v>674</v>
      </c>
      <c r="F78" s="1063"/>
      <c r="G78" s="1064"/>
      <c r="H78" s="1065" t="str">
        <f>IF(A77="","",INDEX(DIFFERENTIATION_UNMERGE_AREA,MATCH(A77,DIFFERENTIATION_ID_DIFF,0)))</f>
        <v>Территория 8</v>
      </c>
      <c r="I78" s="1065"/>
      <c r="J78" s="1065"/>
      <c r="K78" s="1065"/>
      <c r="L78" s="1065"/>
      <c r="M78" s="1065"/>
      <c r="N78" s="1065"/>
      <c r="O78" s="1065"/>
      <c r="P78" s="1065"/>
      <c r="Q78" s="1065"/>
      <c r="R78" s="1065"/>
      <c r="S78" s="429"/>
      <c r="T78" s="430"/>
      <c r="AC78" s="833"/>
    </row>
    <row r="79" spans="1:34" ht="15" hidden="1" customHeight="1">
      <c r="D79" s="1060"/>
      <c r="E79" s="1062" t="s">
        <v>675</v>
      </c>
      <c r="F79" s="1063"/>
      <c r="G79" s="1064"/>
      <c r="H79" s="1065" t="str">
        <f>IF(A77="","",INDEX(DIFFERENTIATION_UNMERGE_SYSTEM,MATCH(A77,DIFFERENTIATION_ID_DIFF,0)))</f>
        <v>котельная г. Починок, ул. Садовая</v>
      </c>
      <c r="I79" s="1065"/>
      <c r="J79" s="1065"/>
      <c r="K79" s="1065"/>
      <c r="L79" s="1065"/>
      <c r="M79" s="1065"/>
      <c r="N79" s="1065"/>
      <c r="O79" s="1065"/>
      <c r="P79" s="1065"/>
      <c r="Q79" s="1065"/>
      <c r="R79" s="1065"/>
      <c r="S79" s="429"/>
      <c r="T79" s="430"/>
      <c r="AC79" s="833"/>
    </row>
    <row r="80" spans="1:34" ht="24.75" hidden="1" customHeight="1">
      <c r="D80" s="1060"/>
      <c r="E80" s="1066" t="s">
        <v>699</v>
      </c>
      <c r="F80" s="1066"/>
      <c r="G80" s="1066"/>
      <c r="H80" s="1066"/>
      <c r="I80" s="1066"/>
      <c r="J80" s="1066"/>
      <c r="K80" s="1066"/>
      <c r="L80" s="1066"/>
      <c r="M80" s="1066"/>
      <c r="N80" s="1066"/>
      <c r="O80" s="1066"/>
      <c r="P80" s="1066"/>
      <c r="Q80" s="410">
        <f>SUMIF(T81:T82,"i",Q81:Q82)</f>
        <v>0</v>
      </c>
      <c r="R80" s="434"/>
      <c r="S80" s="141" t="s">
        <v>700</v>
      </c>
      <c r="T80" s="430" t="s">
        <v>701</v>
      </c>
      <c r="U80" s="975">
        <v>1</v>
      </c>
      <c r="V80" s="975" t="e">
        <f>INDEX(B_FHD_FLAG_INDEX_1,1,MATCH(A77,B_FHD_FLAG_DIFFERENTIATION,0))</f>
        <v>#REF!</v>
      </c>
      <c r="AC80" s="833"/>
    </row>
    <row r="81" spans="1:34" ht="11.25" hidden="1" customHeight="1">
      <c r="D81" s="1060"/>
      <c r="E81" s="165"/>
      <c r="F81" s="165">
        <v>0</v>
      </c>
      <c r="G81" s="165"/>
      <c r="H81" s="165"/>
      <c r="I81" s="165"/>
      <c r="J81" s="165"/>
      <c r="K81" s="165"/>
      <c r="L81" s="165"/>
      <c r="M81" s="165"/>
      <c r="N81" s="165"/>
      <c r="O81" s="165"/>
      <c r="P81" s="165"/>
      <c r="Q81" s="165"/>
      <c r="R81" s="165"/>
      <c r="S81" s="164"/>
      <c r="T81" s="435"/>
      <c r="U81" s="833"/>
      <c r="V81" s="833"/>
      <c r="AC81" s="833"/>
    </row>
    <row r="82" spans="1:34" ht="11.25" hidden="1" customHeight="1">
      <c r="D82" s="1060"/>
      <c r="E82" s="366" t="s">
        <v>5</v>
      </c>
      <c r="F82" s="75" t="s">
        <v>5</v>
      </c>
      <c r="G82" s="75" t="s">
        <v>704</v>
      </c>
      <c r="H82" s="86" t="s">
        <v>5</v>
      </c>
      <c r="I82" s="86"/>
      <c r="J82" s="86"/>
      <c r="K82" s="86"/>
      <c r="L82" s="86"/>
      <c r="M82" s="86"/>
      <c r="N82" s="86"/>
      <c r="O82" s="86"/>
      <c r="P82" s="86"/>
      <c r="Q82" s="86"/>
      <c r="R82" s="103"/>
      <c r="S82" s="437"/>
      <c r="T82" s="435"/>
      <c r="U82" s="833"/>
      <c r="V82" s="833"/>
      <c r="AC82" s="833"/>
    </row>
    <row r="83" spans="1:34" ht="5.25" hidden="1" customHeight="1">
      <c r="D83" s="1060"/>
      <c r="E83" s="438"/>
      <c r="F83" s="438"/>
      <c r="G83" s="438"/>
      <c r="H83" s="438"/>
      <c r="I83" s="438"/>
      <c r="J83" s="438"/>
      <c r="K83" s="438"/>
      <c r="L83" s="438"/>
      <c r="M83" s="438"/>
      <c r="N83" s="438"/>
      <c r="O83" s="438"/>
      <c r="P83" s="438"/>
      <c r="Q83" s="376"/>
      <c r="R83" s="439"/>
      <c r="S83" s="165"/>
      <c r="T83" s="430" t="s">
        <v>701</v>
      </c>
      <c r="U83" s="975">
        <v>1</v>
      </c>
      <c r="V83" s="975" t="s">
        <v>684</v>
      </c>
    </row>
    <row r="84" spans="1:34" ht="5.25" hidden="1" customHeight="1">
      <c r="D84" s="1060"/>
      <c r="E84" s="165"/>
      <c r="F84" s="165"/>
      <c r="G84" s="165"/>
      <c r="H84" s="165"/>
      <c r="I84" s="165"/>
      <c r="J84" s="165"/>
      <c r="K84" s="165"/>
      <c r="L84" s="165"/>
      <c r="M84" s="165"/>
      <c r="N84" s="165"/>
      <c r="O84" s="165"/>
      <c r="P84" s="165"/>
      <c r="Q84" s="165"/>
      <c r="R84" s="165"/>
      <c r="S84" s="164"/>
      <c r="T84" s="435"/>
      <c r="U84" s="833"/>
      <c r="V84" s="833"/>
    </row>
    <row r="85" spans="1:34" ht="5.25" hidden="1" customHeight="1">
      <c r="D85" s="1061"/>
      <c r="E85" s="440"/>
      <c r="F85" s="441"/>
      <c r="G85" s="441"/>
      <c r="H85" s="442"/>
      <c r="I85" s="442"/>
      <c r="J85" s="442"/>
      <c r="K85" s="442"/>
      <c r="L85" s="442"/>
      <c r="M85" s="442"/>
      <c r="N85" s="442"/>
      <c r="O85" s="442"/>
      <c r="P85" s="442"/>
      <c r="Q85" s="442"/>
      <c r="R85" s="443"/>
      <c r="S85" s="444"/>
      <c r="T85" s="435"/>
      <c r="U85" s="833"/>
      <c r="V85" s="833"/>
    </row>
    <row r="86" spans="1:34" ht="15" hidden="1" customHeight="1">
      <c r="A86" s="428" t="s">
        <v>229</v>
      </c>
      <c r="C86" t="s">
        <v>5</v>
      </c>
      <c r="D86" s="1059" t="s">
        <v>711</v>
      </c>
      <c r="E86" s="1062" t="s">
        <v>200</v>
      </c>
      <c r="F86" s="1063"/>
      <c r="G86" s="1064"/>
      <c r="H86" s="1065" t="str">
        <f>IF(A86="","",INDEX(DIFFERENTIATION_UNMERGE_VD,MATCH(A86,DIFFERENTIATION_ID_DIFF,0)))</f>
        <v>Производство тепловой энергии. Некомбинированная выработка; Передача. Тепловая энергия; Сбыт. Тепловая энергия</v>
      </c>
      <c r="I86" s="1065"/>
      <c r="J86" s="1065"/>
      <c r="K86" s="1065"/>
      <c r="L86" s="1065"/>
      <c r="M86" s="1065"/>
      <c r="N86" s="1065"/>
      <c r="O86" s="1065"/>
      <c r="P86" s="1065"/>
      <c r="Q86" s="1065"/>
      <c r="R86" s="1065"/>
      <c r="S86" s="429"/>
      <c r="T86" s="430"/>
      <c r="AC86" s="833"/>
      <c r="AE86" t="s">
        <v>5</v>
      </c>
      <c r="AG86" s="431" t="s">
        <v>698</v>
      </c>
      <c r="AH86" s="432">
        <v>3</v>
      </c>
    </row>
    <row r="87" spans="1:34" ht="15" hidden="1" customHeight="1">
      <c r="D87" s="1060"/>
      <c r="E87" s="1062" t="s">
        <v>674</v>
      </c>
      <c r="F87" s="1063"/>
      <c r="G87" s="1064"/>
      <c r="H87" s="1065" t="str">
        <f>IF(A86="","",INDEX(DIFFERENTIATION_UNMERGE_AREA,MATCH(A86,DIFFERENTIATION_ID_DIFF,0)))</f>
        <v>Территория 9</v>
      </c>
      <c r="I87" s="1065"/>
      <c r="J87" s="1065"/>
      <c r="K87" s="1065"/>
      <c r="L87" s="1065"/>
      <c r="M87" s="1065"/>
      <c r="N87" s="1065"/>
      <c r="O87" s="1065"/>
      <c r="P87" s="1065"/>
      <c r="Q87" s="1065"/>
      <c r="R87" s="1065"/>
      <c r="S87" s="429"/>
      <c r="T87" s="430"/>
      <c r="AC87" s="833"/>
    </row>
    <row r="88" spans="1:34" ht="15" hidden="1" customHeight="1">
      <c r="D88" s="1060"/>
      <c r="E88" s="1062" t="s">
        <v>675</v>
      </c>
      <c r="F88" s="1063"/>
      <c r="G88" s="1064"/>
      <c r="H88" s="1065" t="str">
        <f>IF(A86="","",INDEX(DIFFERENTIATION_UNMERGE_SYSTEM,MATCH(A86,DIFFERENTIATION_ID_DIFF,0)))</f>
        <v>Сафоновский филиал</v>
      </c>
      <c r="I88" s="1065"/>
      <c r="J88" s="1065"/>
      <c r="K88" s="1065"/>
      <c r="L88" s="1065"/>
      <c r="M88" s="1065"/>
      <c r="N88" s="1065"/>
      <c r="O88" s="1065"/>
      <c r="P88" s="1065"/>
      <c r="Q88" s="1065"/>
      <c r="R88" s="1065"/>
      <c r="S88" s="429"/>
      <c r="T88" s="430"/>
      <c r="AC88" s="833"/>
    </row>
    <row r="89" spans="1:34" ht="24.75" hidden="1" customHeight="1">
      <c r="D89" s="1060"/>
      <c r="E89" s="1066" t="s">
        <v>699</v>
      </c>
      <c r="F89" s="1066"/>
      <c r="G89" s="1066"/>
      <c r="H89" s="1066"/>
      <c r="I89" s="1066"/>
      <c r="J89" s="1066"/>
      <c r="K89" s="1066"/>
      <c r="L89" s="1066"/>
      <c r="M89" s="1066"/>
      <c r="N89" s="1066"/>
      <c r="O89" s="1066"/>
      <c r="P89" s="1066"/>
      <c r="Q89" s="410">
        <f>SUMIF(T90:T91,"i",Q90:Q91)</f>
        <v>0</v>
      </c>
      <c r="R89" s="434"/>
      <c r="S89" s="141" t="s">
        <v>700</v>
      </c>
      <c r="T89" s="430" t="s">
        <v>701</v>
      </c>
      <c r="U89" s="975">
        <v>1</v>
      </c>
      <c r="V89" s="975" t="e">
        <f>INDEX(B_FHD_FLAG_INDEX_1,1,MATCH(A86,B_FHD_FLAG_DIFFERENTIATION,0))</f>
        <v>#REF!</v>
      </c>
      <c r="AC89" s="833"/>
    </row>
    <row r="90" spans="1:34" ht="11.25" hidden="1" customHeight="1">
      <c r="D90" s="1060"/>
      <c r="E90" s="165"/>
      <c r="F90" s="165">
        <v>0</v>
      </c>
      <c r="G90" s="165"/>
      <c r="H90" s="165"/>
      <c r="I90" s="165"/>
      <c r="J90" s="165"/>
      <c r="K90" s="165"/>
      <c r="L90" s="165"/>
      <c r="M90" s="165"/>
      <c r="N90" s="165"/>
      <c r="O90" s="165"/>
      <c r="P90" s="165"/>
      <c r="Q90" s="165"/>
      <c r="R90" s="165"/>
      <c r="S90" s="164"/>
      <c r="T90" s="435"/>
      <c r="U90" s="833"/>
      <c r="V90" s="833"/>
      <c r="AC90" s="833"/>
    </row>
    <row r="91" spans="1:34" ht="11.25" hidden="1" customHeight="1">
      <c r="D91" s="1060"/>
      <c r="E91" s="366" t="s">
        <v>5</v>
      </c>
      <c r="F91" s="75" t="s">
        <v>5</v>
      </c>
      <c r="G91" s="75" t="s">
        <v>704</v>
      </c>
      <c r="H91" s="86" t="s">
        <v>5</v>
      </c>
      <c r="I91" s="86"/>
      <c r="J91" s="86"/>
      <c r="K91" s="86"/>
      <c r="L91" s="86"/>
      <c r="M91" s="86"/>
      <c r="N91" s="86"/>
      <c r="O91" s="86"/>
      <c r="P91" s="86"/>
      <c r="Q91" s="86"/>
      <c r="R91" s="103"/>
      <c r="S91" s="437"/>
      <c r="T91" s="435"/>
      <c r="U91" s="833"/>
      <c r="V91" s="833"/>
      <c r="AC91" s="833"/>
    </row>
    <row r="92" spans="1:34" ht="5.25" hidden="1" customHeight="1">
      <c r="D92" s="1060"/>
      <c r="E92" s="438"/>
      <c r="F92" s="438"/>
      <c r="G92" s="438"/>
      <c r="H92" s="438"/>
      <c r="I92" s="438"/>
      <c r="J92" s="438"/>
      <c r="K92" s="438"/>
      <c r="L92" s="438"/>
      <c r="M92" s="438"/>
      <c r="N92" s="438"/>
      <c r="O92" s="438"/>
      <c r="P92" s="438"/>
      <c r="Q92" s="376"/>
      <c r="R92" s="439"/>
      <c r="S92" s="165"/>
      <c r="T92" s="430" t="s">
        <v>701</v>
      </c>
      <c r="U92" s="975">
        <v>1</v>
      </c>
      <c r="V92" s="975" t="s">
        <v>684</v>
      </c>
    </row>
    <row r="93" spans="1:34" ht="5.25" hidden="1" customHeight="1">
      <c r="D93" s="1060"/>
      <c r="E93" s="165"/>
      <c r="F93" s="165"/>
      <c r="G93" s="165"/>
      <c r="H93" s="165"/>
      <c r="I93" s="165"/>
      <c r="J93" s="165"/>
      <c r="K93" s="165"/>
      <c r="L93" s="165"/>
      <c r="M93" s="165"/>
      <c r="N93" s="165"/>
      <c r="O93" s="165"/>
      <c r="P93" s="165"/>
      <c r="Q93" s="165"/>
      <c r="R93" s="165"/>
      <c r="S93" s="164"/>
      <c r="T93" s="435"/>
      <c r="U93" s="833"/>
      <c r="V93" s="833"/>
    </row>
    <row r="94" spans="1:34" ht="5.25" hidden="1" customHeight="1">
      <c r="D94" s="1061"/>
      <c r="E94" s="440"/>
      <c r="F94" s="441"/>
      <c r="G94" s="441"/>
      <c r="H94" s="442"/>
      <c r="I94" s="442"/>
      <c r="J94" s="442"/>
      <c r="K94" s="442"/>
      <c r="L94" s="442"/>
      <c r="M94" s="442"/>
      <c r="N94" s="442"/>
      <c r="O94" s="442"/>
      <c r="P94" s="442"/>
      <c r="Q94" s="442"/>
      <c r="R94" s="443"/>
      <c r="S94" s="444"/>
      <c r="T94" s="435"/>
      <c r="U94" s="833"/>
      <c r="V94" s="833"/>
    </row>
    <row r="95" spans="1:34" ht="15" hidden="1" customHeight="1">
      <c r="A95" s="428" t="s">
        <v>231</v>
      </c>
      <c r="C95" t="s">
        <v>5</v>
      </c>
      <c r="D95" s="1059" t="s">
        <v>712</v>
      </c>
      <c r="E95" s="1062" t="s">
        <v>200</v>
      </c>
      <c r="F95" s="1063"/>
      <c r="G95" s="1064"/>
      <c r="H95" s="1065" t="str">
        <f>IF(A95="","",INDEX(DIFFERENTIATION_UNMERGE_VD,MATCH(A95,DIFFERENTIATION_ID_DIFF,0)))</f>
        <v>Производство тепловой энергии. Некомбинированная выработка; Передача. Тепловая энергия; Сбыт. Тепловая энергия</v>
      </c>
      <c r="I95" s="1065"/>
      <c r="J95" s="1065"/>
      <c r="K95" s="1065"/>
      <c r="L95" s="1065"/>
      <c r="M95" s="1065"/>
      <c r="N95" s="1065"/>
      <c r="O95" s="1065"/>
      <c r="P95" s="1065"/>
      <c r="Q95" s="1065"/>
      <c r="R95" s="1065"/>
      <c r="S95" s="429"/>
      <c r="T95" s="430"/>
      <c r="AC95" s="833"/>
      <c r="AE95" t="s">
        <v>5</v>
      </c>
      <c r="AG95" s="431" t="s">
        <v>698</v>
      </c>
      <c r="AH95" s="432">
        <v>3</v>
      </c>
    </row>
    <row r="96" spans="1:34" ht="15" hidden="1" customHeight="1">
      <c r="D96" s="1060"/>
      <c r="E96" s="1062" t="s">
        <v>674</v>
      </c>
      <c r="F96" s="1063"/>
      <c r="G96" s="1064"/>
      <c r="H96" s="1065" t="str">
        <f>IF(A95="","",INDEX(DIFFERENTIATION_UNMERGE_AREA,MATCH(A95,DIFFERENTIATION_ID_DIFF,0)))</f>
        <v>Территория 10</v>
      </c>
      <c r="I96" s="1065"/>
      <c r="J96" s="1065"/>
      <c r="K96" s="1065"/>
      <c r="L96" s="1065"/>
      <c r="M96" s="1065"/>
      <c r="N96" s="1065"/>
      <c r="O96" s="1065"/>
      <c r="P96" s="1065"/>
      <c r="Q96" s="1065"/>
      <c r="R96" s="1065"/>
      <c r="S96" s="429"/>
      <c r="T96" s="430"/>
      <c r="AC96" s="833"/>
    </row>
    <row r="97" spans="1:34" ht="15" hidden="1" customHeight="1">
      <c r="D97" s="1060"/>
      <c r="E97" s="1062" t="s">
        <v>675</v>
      </c>
      <c r="F97" s="1063"/>
      <c r="G97" s="1064"/>
      <c r="H97" s="1065" t="str">
        <f>IF(A95="","",INDEX(DIFFERENTIATION_UNMERGE_SYSTEM,MATCH(A95,DIFFERENTIATION_ID_DIFF,0)))</f>
        <v>котельная г. Сафоново, ул. Советская</v>
      </c>
      <c r="I97" s="1065"/>
      <c r="J97" s="1065"/>
      <c r="K97" s="1065"/>
      <c r="L97" s="1065"/>
      <c r="M97" s="1065"/>
      <c r="N97" s="1065"/>
      <c r="O97" s="1065"/>
      <c r="P97" s="1065"/>
      <c r="Q97" s="1065"/>
      <c r="R97" s="1065"/>
      <c r="S97" s="429"/>
      <c r="T97" s="430"/>
      <c r="AC97" s="833"/>
    </row>
    <row r="98" spans="1:34" ht="24.75" hidden="1" customHeight="1">
      <c r="D98" s="1060"/>
      <c r="E98" s="1066" t="s">
        <v>699</v>
      </c>
      <c r="F98" s="1066"/>
      <c r="G98" s="1066"/>
      <c r="H98" s="1066"/>
      <c r="I98" s="1066"/>
      <c r="J98" s="1066"/>
      <c r="K98" s="1066"/>
      <c r="L98" s="1066"/>
      <c r="M98" s="1066"/>
      <c r="N98" s="1066"/>
      <c r="O98" s="1066"/>
      <c r="P98" s="1066"/>
      <c r="Q98" s="410">
        <f>SUMIF(T99:T100,"i",Q99:Q100)</f>
        <v>0</v>
      </c>
      <c r="R98" s="434"/>
      <c r="S98" s="141" t="s">
        <v>700</v>
      </c>
      <c r="T98" s="430" t="s">
        <v>701</v>
      </c>
      <c r="U98" s="975">
        <v>1</v>
      </c>
      <c r="V98" s="975" t="e">
        <f>INDEX(B_FHD_FLAG_INDEX_1,1,MATCH(A95,B_FHD_FLAG_DIFFERENTIATION,0))</f>
        <v>#REF!</v>
      </c>
      <c r="AC98" s="833"/>
    </row>
    <row r="99" spans="1:34" ht="11.25" hidden="1" customHeight="1">
      <c r="D99" s="1060"/>
      <c r="E99" s="165"/>
      <c r="F99" s="165">
        <v>0</v>
      </c>
      <c r="G99" s="165"/>
      <c r="H99" s="165"/>
      <c r="I99" s="165"/>
      <c r="J99" s="165"/>
      <c r="K99" s="165"/>
      <c r="L99" s="165"/>
      <c r="M99" s="165"/>
      <c r="N99" s="165"/>
      <c r="O99" s="165"/>
      <c r="P99" s="165"/>
      <c r="Q99" s="165"/>
      <c r="R99" s="165"/>
      <c r="S99" s="164"/>
      <c r="T99" s="435"/>
      <c r="U99" s="833"/>
      <c r="V99" s="833"/>
      <c r="AC99" s="833"/>
    </row>
    <row r="100" spans="1:34" ht="11.25" hidden="1" customHeight="1">
      <c r="D100" s="1060"/>
      <c r="E100" s="366" t="s">
        <v>5</v>
      </c>
      <c r="F100" s="75" t="s">
        <v>5</v>
      </c>
      <c r="G100" s="75" t="s">
        <v>704</v>
      </c>
      <c r="H100" s="86" t="s">
        <v>5</v>
      </c>
      <c r="I100" s="86"/>
      <c r="J100" s="86"/>
      <c r="K100" s="86"/>
      <c r="L100" s="86"/>
      <c r="M100" s="86"/>
      <c r="N100" s="86"/>
      <c r="O100" s="86"/>
      <c r="P100" s="86"/>
      <c r="Q100" s="86"/>
      <c r="R100" s="103"/>
      <c r="S100" s="437"/>
      <c r="T100" s="435"/>
      <c r="U100" s="833"/>
      <c r="V100" s="833"/>
      <c r="AC100" s="833"/>
    </row>
    <row r="101" spans="1:34" ht="5.25" hidden="1" customHeight="1">
      <c r="D101" s="1060"/>
      <c r="E101" s="438"/>
      <c r="F101" s="438"/>
      <c r="G101" s="438"/>
      <c r="H101" s="438"/>
      <c r="I101" s="438"/>
      <c r="J101" s="438"/>
      <c r="K101" s="438"/>
      <c r="L101" s="438"/>
      <c r="M101" s="438"/>
      <c r="N101" s="438"/>
      <c r="O101" s="438"/>
      <c r="P101" s="438"/>
      <c r="Q101" s="376"/>
      <c r="R101" s="439"/>
      <c r="S101" s="165"/>
      <c r="T101" s="430" t="s">
        <v>701</v>
      </c>
      <c r="U101" s="975">
        <v>1</v>
      </c>
      <c r="V101" s="975" t="s">
        <v>684</v>
      </c>
    </row>
    <row r="102" spans="1:34" ht="5.25" hidden="1" customHeight="1">
      <c r="D102" s="1060"/>
      <c r="E102" s="165"/>
      <c r="F102" s="165"/>
      <c r="G102" s="165"/>
      <c r="H102" s="165"/>
      <c r="I102" s="165"/>
      <c r="J102" s="165"/>
      <c r="K102" s="165"/>
      <c r="L102" s="165"/>
      <c r="M102" s="165"/>
      <c r="N102" s="165"/>
      <c r="O102" s="165"/>
      <c r="P102" s="165"/>
      <c r="Q102" s="165"/>
      <c r="R102" s="165"/>
      <c r="S102" s="164"/>
      <c r="T102" s="435"/>
      <c r="U102" s="833"/>
      <c r="V102" s="833"/>
    </row>
    <row r="103" spans="1:34" ht="5.25" hidden="1" customHeight="1">
      <c r="D103" s="1061"/>
      <c r="E103" s="440"/>
      <c r="F103" s="441"/>
      <c r="G103" s="441"/>
      <c r="H103" s="442"/>
      <c r="I103" s="442"/>
      <c r="J103" s="442"/>
      <c r="K103" s="442"/>
      <c r="L103" s="442"/>
      <c r="M103" s="442"/>
      <c r="N103" s="442"/>
      <c r="O103" s="442"/>
      <c r="P103" s="442"/>
      <c r="Q103" s="442"/>
      <c r="R103" s="443"/>
      <c r="S103" s="444"/>
      <c r="T103" s="435"/>
      <c r="U103" s="833"/>
      <c r="V103" s="833"/>
    </row>
    <row r="104" spans="1:34" ht="15" hidden="1" customHeight="1">
      <c r="A104" s="428" t="s">
        <v>235</v>
      </c>
      <c r="C104" t="s">
        <v>5</v>
      </c>
      <c r="D104" s="1059" t="s">
        <v>713</v>
      </c>
      <c r="E104" s="1062" t="s">
        <v>200</v>
      </c>
      <c r="F104" s="1063"/>
      <c r="G104" s="1064"/>
      <c r="H104" s="1065" t="str">
        <f>IF(A104="","",INDEX(DIFFERENTIATION_UNMERGE_VD,MATCH(A104,DIFFERENTIATION_ID_DIFF,0)))</f>
        <v>Производство тепловой энергии. Некомбинированная выработка; Передача. Тепловая энергия; Сбыт. Тепловая энергия</v>
      </c>
      <c r="I104" s="1065"/>
      <c r="J104" s="1065"/>
      <c r="K104" s="1065"/>
      <c r="L104" s="1065"/>
      <c r="M104" s="1065"/>
      <c r="N104" s="1065"/>
      <c r="O104" s="1065"/>
      <c r="P104" s="1065"/>
      <c r="Q104" s="1065"/>
      <c r="R104" s="1065"/>
      <c r="S104" s="429"/>
      <c r="T104" s="430"/>
      <c r="AC104" s="833"/>
      <c r="AE104" t="s">
        <v>5</v>
      </c>
      <c r="AG104" s="431" t="s">
        <v>698</v>
      </c>
      <c r="AH104" s="432">
        <v>3</v>
      </c>
    </row>
    <row r="105" spans="1:34" ht="15" hidden="1" customHeight="1">
      <c r="D105" s="1060"/>
      <c r="E105" s="1062" t="s">
        <v>674</v>
      </c>
      <c r="F105" s="1063"/>
      <c r="G105" s="1064"/>
      <c r="H105" s="1065" t="str">
        <f>IF(A104="","",INDEX(DIFFERENTIATION_UNMERGE_AREA,MATCH(A104,DIFFERENTIATION_ID_DIFF,0)))</f>
        <v>Территория 11</v>
      </c>
      <c r="I105" s="1065"/>
      <c r="J105" s="1065"/>
      <c r="K105" s="1065"/>
      <c r="L105" s="1065"/>
      <c r="M105" s="1065"/>
      <c r="N105" s="1065"/>
      <c r="O105" s="1065"/>
      <c r="P105" s="1065"/>
      <c r="Q105" s="1065"/>
      <c r="R105" s="1065"/>
      <c r="S105" s="429"/>
      <c r="T105" s="430"/>
      <c r="AC105" s="833"/>
    </row>
    <row r="106" spans="1:34" ht="15" hidden="1" customHeight="1">
      <c r="D106" s="1060"/>
      <c r="E106" s="1062" t="s">
        <v>675</v>
      </c>
      <c r="F106" s="1063"/>
      <c r="G106" s="1064"/>
      <c r="H106" s="1065" t="str">
        <f>IF(A104="","",INDEX(DIFFERENTIATION_UNMERGE_SYSTEM,MATCH(A104,DIFFERENTIATION_ID_DIFF,0)))</f>
        <v>котельная с. Издешково</v>
      </c>
      <c r="I106" s="1065"/>
      <c r="J106" s="1065"/>
      <c r="K106" s="1065"/>
      <c r="L106" s="1065"/>
      <c r="M106" s="1065"/>
      <c r="N106" s="1065"/>
      <c r="O106" s="1065"/>
      <c r="P106" s="1065"/>
      <c r="Q106" s="1065"/>
      <c r="R106" s="1065"/>
      <c r="S106" s="429"/>
      <c r="T106" s="430"/>
      <c r="AC106" s="833"/>
    </row>
    <row r="107" spans="1:34" ht="24.75" hidden="1" customHeight="1">
      <c r="D107" s="1060"/>
      <c r="E107" s="1066" t="s">
        <v>699</v>
      </c>
      <c r="F107" s="1066"/>
      <c r="G107" s="1066"/>
      <c r="H107" s="1066"/>
      <c r="I107" s="1066"/>
      <c r="J107" s="1066"/>
      <c r="K107" s="1066"/>
      <c r="L107" s="1066"/>
      <c r="M107" s="1066"/>
      <c r="N107" s="1066"/>
      <c r="O107" s="1066"/>
      <c r="P107" s="1066"/>
      <c r="Q107" s="410">
        <f>SUMIF(T108:T109,"i",Q108:Q109)</f>
        <v>0</v>
      </c>
      <c r="R107" s="434"/>
      <c r="S107" s="141" t="s">
        <v>700</v>
      </c>
      <c r="T107" s="430" t="s">
        <v>701</v>
      </c>
      <c r="U107" s="975">
        <v>1</v>
      </c>
      <c r="V107" s="975" t="e">
        <f>INDEX(B_FHD_FLAG_INDEX_1,1,MATCH(A104,B_FHD_FLAG_DIFFERENTIATION,0))</f>
        <v>#REF!</v>
      </c>
      <c r="AC107" s="833"/>
    </row>
    <row r="108" spans="1:34" ht="11.25" hidden="1" customHeight="1">
      <c r="D108" s="1060"/>
      <c r="E108" s="165"/>
      <c r="F108" s="165">
        <v>0</v>
      </c>
      <c r="G108" s="165"/>
      <c r="H108" s="165"/>
      <c r="I108" s="165"/>
      <c r="J108" s="165"/>
      <c r="K108" s="165"/>
      <c r="L108" s="165"/>
      <c r="M108" s="165"/>
      <c r="N108" s="165"/>
      <c r="O108" s="165"/>
      <c r="P108" s="165"/>
      <c r="Q108" s="165"/>
      <c r="R108" s="165"/>
      <c r="S108" s="164"/>
      <c r="T108" s="435"/>
      <c r="U108" s="833"/>
      <c r="V108" s="833"/>
      <c r="AC108" s="833"/>
    </row>
    <row r="109" spans="1:34" ht="11.25" hidden="1" customHeight="1">
      <c r="D109" s="1060"/>
      <c r="E109" s="366" t="s">
        <v>5</v>
      </c>
      <c r="F109" s="75" t="s">
        <v>5</v>
      </c>
      <c r="G109" s="75" t="s">
        <v>704</v>
      </c>
      <c r="H109" s="86" t="s">
        <v>5</v>
      </c>
      <c r="I109" s="86"/>
      <c r="J109" s="86"/>
      <c r="K109" s="86"/>
      <c r="L109" s="86"/>
      <c r="M109" s="86"/>
      <c r="N109" s="86"/>
      <c r="O109" s="86"/>
      <c r="P109" s="86"/>
      <c r="Q109" s="86"/>
      <c r="R109" s="103"/>
      <c r="S109" s="437"/>
      <c r="T109" s="435"/>
      <c r="U109" s="833"/>
      <c r="V109" s="833"/>
      <c r="AC109" s="833"/>
    </row>
    <row r="110" spans="1:34" ht="5.25" hidden="1" customHeight="1">
      <c r="D110" s="1060"/>
      <c r="E110" s="438"/>
      <c r="F110" s="438"/>
      <c r="G110" s="438"/>
      <c r="H110" s="438"/>
      <c r="I110" s="438"/>
      <c r="J110" s="438"/>
      <c r="K110" s="438"/>
      <c r="L110" s="438"/>
      <c r="M110" s="438"/>
      <c r="N110" s="438"/>
      <c r="O110" s="438"/>
      <c r="P110" s="438"/>
      <c r="Q110" s="376"/>
      <c r="R110" s="439"/>
      <c r="S110" s="165"/>
      <c r="T110" s="430" t="s">
        <v>701</v>
      </c>
      <c r="U110" s="975">
        <v>1</v>
      </c>
      <c r="V110" s="975" t="s">
        <v>684</v>
      </c>
    </row>
    <row r="111" spans="1:34" ht="5.25" hidden="1" customHeight="1">
      <c r="D111" s="1060"/>
      <c r="E111" s="165"/>
      <c r="F111" s="165"/>
      <c r="G111" s="165"/>
      <c r="H111" s="165"/>
      <c r="I111" s="165"/>
      <c r="J111" s="165"/>
      <c r="K111" s="165"/>
      <c r="L111" s="165"/>
      <c r="M111" s="165"/>
      <c r="N111" s="165"/>
      <c r="O111" s="165"/>
      <c r="P111" s="165"/>
      <c r="Q111" s="165"/>
      <c r="R111" s="165"/>
      <c r="S111" s="164"/>
      <c r="T111" s="435"/>
      <c r="U111" s="833"/>
      <c r="V111" s="833"/>
    </row>
    <row r="112" spans="1:34" ht="5.25" hidden="1" customHeight="1">
      <c r="D112" s="1061"/>
      <c r="E112" s="440"/>
      <c r="F112" s="441"/>
      <c r="G112" s="441"/>
      <c r="H112" s="442"/>
      <c r="I112" s="442"/>
      <c r="J112" s="442"/>
      <c r="K112" s="442"/>
      <c r="L112" s="442"/>
      <c r="M112" s="442"/>
      <c r="N112" s="442"/>
      <c r="O112" s="442"/>
      <c r="P112" s="442"/>
      <c r="Q112" s="442"/>
      <c r="R112" s="443"/>
      <c r="S112" s="444"/>
      <c r="T112" s="435"/>
      <c r="U112" s="833"/>
      <c r="V112" s="833"/>
    </row>
    <row r="113" spans="1:34" ht="15" hidden="1" customHeight="1">
      <c r="A113" s="428" t="s">
        <v>237</v>
      </c>
      <c r="C113" t="s">
        <v>5</v>
      </c>
      <c r="D113" s="1059" t="s">
        <v>714</v>
      </c>
      <c r="E113" s="1062" t="s">
        <v>200</v>
      </c>
      <c r="F113" s="1063"/>
      <c r="G113" s="1064"/>
      <c r="H113" s="1065" t="str">
        <f>IF(A113="","",INDEX(DIFFERENTIATION_UNMERGE_VD,MATCH(A113,DIFFERENTIATION_ID_DIFF,0)))</f>
        <v>Производство тепловой энергии. Некомбинированная выработка; Передача. Тепловая энергия; Сбыт. Тепловая энергия</v>
      </c>
      <c r="I113" s="1065"/>
      <c r="J113" s="1065"/>
      <c r="K113" s="1065"/>
      <c r="L113" s="1065"/>
      <c r="M113" s="1065"/>
      <c r="N113" s="1065"/>
      <c r="O113" s="1065"/>
      <c r="P113" s="1065"/>
      <c r="Q113" s="1065"/>
      <c r="R113" s="1065"/>
      <c r="S113" s="429"/>
      <c r="T113" s="430"/>
      <c r="AC113" s="833"/>
      <c r="AE113" t="s">
        <v>5</v>
      </c>
      <c r="AG113" s="431" t="s">
        <v>698</v>
      </c>
      <c r="AH113" s="432">
        <v>3</v>
      </c>
    </row>
    <row r="114" spans="1:34" ht="15" hidden="1" customHeight="1">
      <c r="D114" s="1060"/>
      <c r="E114" s="1062" t="s">
        <v>674</v>
      </c>
      <c r="F114" s="1063"/>
      <c r="G114" s="1064"/>
      <c r="H114" s="1065" t="str">
        <f>IF(A113="","",INDEX(DIFFERENTIATION_UNMERGE_AREA,MATCH(A113,DIFFERENTIATION_ID_DIFF,0)))</f>
        <v>Территория 12</v>
      </c>
      <c r="I114" s="1065"/>
      <c r="J114" s="1065"/>
      <c r="K114" s="1065"/>
      <c r="L114" s="1065"/>
      <c r="M114" s="1065"/>
      <c r="N114" s="1065"/>
      <c r="O114" s="1065"/>
      <c r="P114" s="1065"/>
      <c r="Q114" s="1065"/>
      <c r="R114" s="1065"/>
      <c r="S114" s="429"/>
      <c r="T114" s="430"/>
      <c r="AC114" s="833"/>
    </row>
    <row r="115" spans="1:34" ht="15" hidden="1" customHeight="1">
      <c r="D115" s="1060"/>
      <c r="E115" s="1062" t="s">
        <v>675</v>
      </c>
      <c r="F115" s="1063"/>
      <c r="G115" s="1064"/>
      <c r="H115" s="1065" t="str">
        <f>IF(A113="","",INDEX(DIFFERENTIATION_UNMERGE_SYSTEM,MATCH(A113,DIFFERENTIATION_ID_DIFF,0)))</f>
        <v>котельная БМК Михайловское</v>
      </c>
      <c r="I115" s="1065"/>
      <c r="J115" s="1065"/>
      <c r="K115" s="1065"/>
      <c r="L115" s="1065"/>
      <c r="M115" s="1065"/>
      <c r="N115" s="1065"/>
      <c r="O115" s="1065"/>
      <c r="P115" s="1065"/>
      <c r="Q115" s="1065"/>
      <c r="R115" s="1065"/>
      <c r="S115" s="429"/>
      <c r="T115" s="430"/>
      <c r="AC115" s="833"/>
    </row>
    <row r="116" spans="1:34" ht="24.75" hidden="1" customHeight="1">
      <c r="D116" s="1060"/>
      <c r="E116" s="1066" t="s">
        <v>699</v>
      </c>
      <c r="F116" s="1066"/>
      <c r="G116" s="1066"/>
      <c r="H116" s="1066"/>
      <c r="I116" s="1066"/>
      <c r="J116" s="1066"/>
      <c r="K116" s="1066"/>
      <c r="L116" s="1066"/>
      <c r="M116" s="1066"/>
      <c r="N116" s="1066"/>
      <c r="O116" s="1066"/>
      <c r="P116" s="1066"/>
      <c r="Q116" s="410">
        <f>SUMIF(T117:T118,"i",Q117:Q118)</f>
        <v>0</v>
      </c>
      <c r="R116" s="434"/>
      <c r="S116" s="141" t="s">
        <v>700</v>
      </c>
      <c r="T116" s="430" t="s">
        <v>701</v>
      </c>
      <c r="U116" s="975">
        <v>1</v>
      </c>
      <c r="V116" s="975" t="e">
        <f>INDEX(B_FHD_FLAG_INDEX_1,1,MATCH(A113,B_FHD_FLAG_DIFFERENTIATION,0))</f>
        <v>#REF!</v>
      </c>
      <c r="AC116" s="833"/>
    </row>
    <row r="117" spans="1:34" ht="11.25" hidden="1" customHeight="1">
      <c r="D117" s="1060"/>
      <c r="E117" s="165"/>
      <c r="F117" s="165">
        <v>0</v>
      </c>
      <c r="G117" s="165"/>
      <c r="H117" s="165"/>
      <c r="I117" s="165"/>
      <c r="J117" s="165"/>
      <c r="K117" s="165"/>
      <c r="L117" s="165"/>
      <c r="M117" s="165"/>
      <c r="N117" s="165"/>
      <c r="O117" s="165"/>
      <c r="P117" s="165"/>
      <c r="Q117" s="165"/>
      <c r="R117" s="165"/>
      <c r="S117" s="164"/>
      <c r="T117" s="435"/>
      <c r="U117" s="833"/>
      <c r="V117" s="833"/>
      <c r="AC117" s="833"/>
    </row>
    <row r="118" spans="1:34" ht="11.25" hidden="1" customHeight="1">
      <c r="D118" s="1060"/>
      <c r="E118" s="366" t="s">
        <v>5</v>
      </c>
      <c r="F118" s="75" t="s">
        <v>5</v>
      </c>
      <c r="G118" s="75" t="s">
        <v>704</v>
      </c>
      <c r="H118" s="86" t="s">
        <v>5</v>
      </c>
      <c r="I118" s="86"/>
      <c r="J118" s="86"/>
      <c r="K118" s="86"/>
      <c r="L118" s="86"/>
      <c r="M118" s="86"/>
      <c r="N118" s="86"/>
      <c r="O118" s="86"/>
      <c r="P118" s="86"/>
      <c r="Q118" s="86"/>
      <c r="R118" s="103"/>
      <c r="S118" s="437"/>
      <c r="T118" s="435"/>
      <c r="U118" s="833"/>
      <c r="V118" s="833"/>
      <c r="AC118" s="833"/>
    </row>
    <row r="119" spans="1:34" ht="5.25" hidden="1" customHeight="1">
      <c r="D119" s="1060"/>
      <c r="E119" s="438"/>
      <c r="F119" s="438"/>
      <c r="G119" s="438"/>
      <c r="H119" s="438"/>
      <c r="I119" s="438"/>
      <c r="J119" s="438"/>
      <c r="K119" s="438"/>
      <c r="L119" s="438"/>
      <c r="M119" s="438"/>
      <c r="N119" s="438"/>
      <c r="O119" s="438"/>
      <c r="P119" s="438"/>
      <c r="Q119" s="376"/>
      <c r="R119" s="439"/>
      <c r="S119" s="165"/>
      <c r="T119" s="430" t="s">
        <v>701</v>
      </c>
      <c r="U119" s="975">
        <v>1</v>
      </c>
      <c r="V119" s="975" t="s">
        <v>684</v>
      </c>
    </row>
    <row r="120" spans="1:34" ht="5.25" hidden="1" customHeight="1">
      <c r="D120" s="1060"/>
      <c r="E120" s="165"/>
      <c r="F120" s="165"/>
      <c r="G120" s="165"/>
      <c r="H120" s="165"/>
      <c r="I120" s="165"/>
      <c r="J120" s="165"/>
      <c r="K120" s="165"/>
      <c r="L120" s="165"/>
      <c r="M120" s="165"/>
      <c r="N120" s="165"/>
      <c r="O120" s="165"/>
      <c r="P120" s="165"/>
      <c r="Q120" s="165"/>
      <c r="R120" s="165"/>
      <c r="S120" s="164"/>
      <c r="T120" s="435"/>
      <c r="U120" s="833"/>
      <c r="V120" s="833"/>
    </row>
    <row r="121" spans="1:34" ht="5.25" hidden="1" customHeight="1">
      <c r="D121" s="1061"/>
      <c r="E121" s="440"/>
      <c r="F121" s="441"/>
      <c r="G121" s="441"/>
      <c r="H121" s="442"/>
      <c r="I121" s="442"/>
      <c r="J121" s="442"/>
      <c r="K121" s="442"/>
      <c r="L121" s="442"/>
      <c r="M121" s="442"/>
      <c r="N121" s="442"/>
      <c r="O121" s="442"/>
      <c r="P121" s="442"/>
      <c r="Q121" s="442"/>
      <c r="R121" s="443"/>
      <c r="S121" s="444"/>
      <c r="T121" s="435"/>
      <c r="U121" s="833"/>
      <c r="V121" s="833"/>
    </row>
    <row r="122" spans="1:34" ht="15" hidden="1" customHeight="1">
      <c r="A122" s="428" t="s">
        <v>239</v>
      </c>
      <c r="C122" t="s">
        <v>5</v>
      </c>
      <c r="D122" s="1059" t="s">
        <v>715</v>
      </c>
      <c r="E122" s="1062" t="s">
        <v>200</v>
      </c>
      <c r="F122" s="1063"/>
      <c r="G122" s="1064"/>
      <c r="H122" s="1065" t="str">
        <f>IF(A122="","",INDEX(DIFFERENTIATION_UNMERGE_VD,MATCH(A122,DIFFERENTIATION_ID_DIFF,0)))</f>
        <v>Производство тепловой энергии. Некомбинированная выработка; Передача. Тепловая энергия; Сбыт. Тепловая энергия</v>
      </c>
      <c r="I122" s="1065"/>
      <c r="J122" s="1065"/>
      <c r="K122" s="1065"/>
      <c r="L122" s="1065"/>
      <c r="M122" s="1065"/>
      <c r="N122" s="1065"/>
      <c r="O122" s="1065"/>
      <c r="P122" s="1065"/>
      <c r="Q122" s="1065"/>
      <c r="R122" s="1065"/>
      <c r="S122" s="429"/>
      <c r="T122" s="430"/>
      <c r="AC122" s="833"/>
      <c r="AE122" t="s">
        <v>5</v>
      </c>
      <c r="AG122" s="431" t="s">
        <v>698</v>
      </c>
      <c r="AH122" s="432">
        <v>3</v>
      </c>
    </row>
    <row r="123" spans="1:34" ht="15" hidden="1" customHeight="1">
      <c r="D123" s="1060"/>
      <c r="E123" s="1062" t="s">
        <v>674</v>
      </c>
      <c r="F123" s="1063"/>
      <c r="G123" s="1064"/>
      <c r="H123" s="1065" t="str">
        <f>IF(A122="","",INDEX(DIFFERENTIATION_UNMERGE_AREA,MATCH(A122,DIFFERENTIATION_ID_DIFF,0)))</f>
        <v>Территория 13</v>
      </c>
      <c r="I123" s="1065"/>
      <c r="J123" s="1065"/>
      <c r="K123" s="1065"/>
      <c r="L123" s="1065"/>
      <c r="M123" s="1065"/>
      <c r="N123" s="1065"/>
      <c r="O123" s="1065"/>
      <c r="P123" s="1065"/>
      <c r="Q123" s="1065"/>
      <c r="R123" s="1065"/>
      <c r="S123" s="429"/>
      <c r="T123" s="430"/>
      <c r="AC123" s="833"/>
    </row>
    <row r="124" spans="1:34" ht="15" hidden="1" customHeight="1">
      <c r="D124" s="1060"/>
      <c r="E124" s="1062" t="s">
        <v>675</v>
      </c>
      <c r="F124" s="1063"/>
      <c r="G124" s="1064"/>
      <c r="H124" s="1065" t="str">
        <f>IF(A122="","",INDEX(DIFFERENTIATION_UNMERGE_SYSTEM,MATCH(A122,DIFFERENTIATION_ID_DIFF,0)))</f>
        <v>котельные пгт. Холм-Жирковское, ул. Кирова,ул. Советская</v>
      </c>
      <c r="I124" s="1065"/>
      <c r="J124" s="1065"/>
      <c r="K124" s="1065"/>
      <c r="L124" s="1065"/>
      <c r="M124" s="1065"/>
      <c r="N124" s="1065"/>
      <c r="O124" s="1065"/>
      <c r="P124" s="1065"/>
      <c r="Q124" s="1065"/>
      <c r="R124" s="1065"/>
      <c r="S124" s="429"/>
      <c r="T124" s="430"/>
      <c r="AC124" s="833"/>
    </row>
    <row r="125" spans="1:34" ht="24.75" hidden="1" customHeight="1">
      <c r="D125" s="1060"/>
      <c r="E125" s="1066" t="s">
        <v>699</v>
      </c>
      <c r="F125" s="1066"/>
      <c r="G125" s="1066"/>
      <c r="H125" s="1066"/>
      <c r="I125" s="1066"/>
      <c r="J125" s="1066"/>
      <c r="K125" s="1066"/>
      <c r="L125" s="1066"/>
      <c r="M125" s="1066"/>
      <c r="N125" s="1066"/>
      <c r="O125" s="1066"/>
      <c r="P125" s="1066"/>
      <c r="Q125" s="410">
        <f>SUMIF(T126:T127,"i",Q126:Q127)</f>
        <v>0</v>
      </c>
      <c r="R125" s="434"/>
      <c r="S125" s="141" t="s">
        <v>700</v>
      </c>
      <c r="T125" s="430" t="s">
        <v>701</v>
      </c>
      <c r="U125" s="975">
        <v>1</v>
      </c>
      <c r="V125" s="975" t="e">
        <f>INDEX(B_FHD_FLAG_INDEX_1,1,MATCH(A122,B_FHD_FLAG_DIFFERENTIATION,0))</f>
        <v>#REF!</v>
      </c>
      <c r="AC125" s="833"/>
    </row>
    <row r="126" spans="1:34" ht="11.25" hidden="1" customHeight="1">
      <c r="D126" s="1060"/>
      <c r="E126" s="165"/>
      <c r="F126" s="165">
        <v>0</v>
      </c>
      <c r="G126" s="165"/>
      <c r="H126" s="165"/>
      <c r="I126" s="165"/>
      <c r="J126" s="165"/>
      <c r="K126" s="165"/>
      <c r="L126" s="165"/>
      <c r="M126" s="165"/>
      <c r="N126" s="165"/>
      <c r="O126" s="165"/>
      <c r="P126" s="165"/>
      <c r="Q126" s="165"/>
      <c r="R126" s="165"/>
      <c r="S126" s="164"/>
      <c r="T126" s="435"/>
      <c r="U126" s="833"/>
      <c r="V126" s="833"/>
      <c r="AC126" s="833"/>
    </row>
    <row r="127" spans="1:34" ht="11.25" hidden="1" customHeight="1">
      <c r="D127" s="1060"/>
      <c r="E127" s="366" t="s">
        <v>5</v>
      </c>
      <c r="F127" s="75" t="s">
        <v>5</v>
      </c>
      <c r="G127" s="75" t="s">
        <v>704</v>
      </c>
      <c r="H127" s="86" t="s">
        <v>5</v>
      </c>
      <c r="I127" s="86"/>
      <c r="J127" s="86"/>
      <c r="K127" s="86"/>
      <c r="L127" s="86"/>
      <c r="M127" s="86"/>
      <c r="N127" s="86"/>
      <c r="O127" s="86"/>
      <c r="P127" s="86"/>
      <c r="Q127" s="86"/>
      <c r="R127" s="103"/>
      <c r="S127" s="437"/>
      <c r="T127" s="435"/>
      <c r="U127" s="833"/>
      <c r="V127" s="833"/>
      <c r="AC127" s="833"/>
    </row>
    <row r="128" spans="1:34" ht="5.25" hidden="1" customHeight="1">
      <c r="D128" s="1060"/>
      <c r="E128" s="438"/>
      <c r="F128" s="438"/>
      <c r="G128" s="438"/>
      <c r="H128" s="438"/>
      <c r="I128" s="438"/>
      <c r="J128" s="438"/>
      <c r="K128" s="438"/>
      <c r="L128" s="438"/>
      <c r="M128" s="438"/>
      <c r="N128" s="438"/>
      <c r="O128" s="438"/>
      <c r="P128" s="438"/>
      <c r="Q128" s="376"/>
      <c r="R128" s="439"/>
      <c r="S128" s="165"/>
      <c r="T128" s="430" t="s">
        <v>701</v>
      </c>
      <c r="U128" s="975">
        <v>1</v>
      </c>
      <c r="V128" s="975" t="s">
        <v>684</v>
      </c>
    </row>
    <row r="129" spans="1:34" ht="5.25" hidden="1" customHeight="1">
      <c r="D129" s="1060"/>
      <c r="E129" s="165"/>
      <c r="F129" s="165"/>
      <c r="G129" s="165"/>
      <c r="H129" s="165"/>
      <c r="I129" s="165"/>
      <c r="J129" s="165"/>
      <c r="K129" s="165"/>
      <c r="L129" s="165"/>
      <c r="M129" s="165"/>
      <c r="N129" s="165"/>
      <c r="O129" s="165"/>
      <c r="P129" s="165"/>
      <c r="Q129" s="165"/>
      <c r="R129" s="165"/>
      <c r="S129" s="164"/>
      <c r="T129" s="435"/>
      <c r="U129" s="833"/>
      <c r="V129" s="833"/>
    </row>
    <row r="130" spans="1:34" ht="5.25" hidden="1" customHeight="1">
      <c r="D130" s="1061"/>
      <c r="E130" s="440"/>
      <c r="F130" s="441"/>
      <c r="G130" s="441"/>
      <c r="H130" s="442"/>
      <c r="I130" s="442"/>
      <c r="J130" s="442"/>
      <c r="K130" s="442"/>
      <c r="L130" s="442"/>
      <c r="M130" s="442"/>
      <c r="N130" s="442"/>
      <c r="O130" s="442"/>
      <c r="P130" s="442"/>
      <c r="Q130" s="442"/>
      <c r="R130" s="443"/>
      <c r="S130" s="444"/>
      <c r="T130" s="435"/>
      <c r="U130" s="833"/>
      <c r="V130" s="833"/>
    </row>
    <row r="131" spans="1:34" ht="15" hidden="1" customHeight="1">
      <c r="A131" s="428" t="s">
        <v>241</v>
      </c>
      <c r="C131" t="s">
        <v>5</v>
      </c>
      <c r="D131" s="1059" t="s">
        <v>716</v>
      </c>
      <c r="E131" s="1062" t="s">
        <v>200</v>
      </c>
      <c r="F131" s="1063"/>
      <c r="G131" s="1064"/>
      <c r="H131" s="1065" t="str">
        <f>IF(A131="","",INDEX(DIFFERENTIATION_UNMERGE_VD,MATCH(A131,DIFFERENTIATION_ID_DIFF,0)))</f>
        <v>Производство тепловой энергии. Некомбинированная выработка; Передача. Тепловая энергия; Сбыт. Тепловая энергия</v>
      </c>
      <c r="I131" s="1065"/>
      <c r="J131" s="1065"/>
      <c r="K131" s="1065"/>
      <c r="L131" s="1065"/>
      <c r="M131" s="1065"/>
      <c r="N131" s="1065"/>
      <c r="O131" s="1065"/>
      <c r="P131" s="1065"/>
      <c r="Q131" s="1065"/>
      <c r="R131" s="1065"/>
      <c r="S131" s="429"/>
      <c r="T131" s="430"/>
      <c r="AC131" s="833"/>
      <c r="AE131" t="s">
        <v>5</v>
      </c>
      <c r="AG131" s="431" t="s">
        <v>698</v>
      </c>
      <c r="AH131" s="432">
        <v>3</v>
      </c>
    </row>
    <row r="132" spans="1:34" ht="15" hidden="1" customHeight="1">
      <c r="D132" s="1060"/>
      <c r="E132" s="1062" t="s">
        <v>674</v>
      </c>
      <c r="F132" s="1063"/>
      <c r="G132" s="1064"/>
      <c r="H132" s="1065" t="str">
        <f>IF(A131="","",INDEX(DIFFERENTIATION_UNMERGE_AREA,MATCH(A131,DIFFERENTIATION_ID_DIFF,0)))</f>
        <v>Территория 14</v>
      </c>
      <c r="I132" s="1065"/>
      <c r="J132" s="1065"/>
      <c r="K132" s="1065"/>
      <c r="L132" s="1065"/>
      <c r="M132" s="1065"/>
      <c r="N132" s="1065"/>
      <c r="O132" s="1065"/>
      <c r="P132" s="1065"/>
      <c r="Q132" s="1065"/>
      <c r="R132" s="1065"/>
      <c r="S132" s="429"/>
      <c r="T132" s="430"/>
      <c r="AC132" s="833"/>
    </row>
    <row r="133" spans="1:34" ht="15" hidden="1" customHeight="1">
      <c r="D133" s="1060"/>
      <c r="E133" s="1062" t="s">
        <v>675</v>
      </c>
      <c r="F133" s="1063"/>
      <c r="G133" s="1064"/>
      <c r="H133" s="1065" t="str">
        <f>IF(A131="","",INDEX(DIFFERENTIATION_UNMERGE_SYSTEM,MATCH(A131,DIFFERENTIATION_ID_DIFF,0)))</f>
        <v>котельная ст. Игоревская</v>
      </c>
      <c r="I133" s="1065"/>
      <c r="J133" s="1065"/>
      <c r="K133" s="1065"/>
      <c r="L133" s="1065"/>
      <c r="M133" s="1065"/>
      <c r="N133" s="1065"/>
      <c r="O133" s="1065"/>
      <c r="P133" s="1065"/>
      <c r="Q133" s="1065"/>
      <c r="R133" s="1065"/>
      <c r="S133" s="429"/>
      <c r="T133" s="430"/>
      <c r="AC133" s="833"/>
    </row>
    <row r="134" spans="1:34" ht="24.75" hidden="1" customHeight="1">
      <c r="D134" s="1060"/>
      <c r="E134" s="1066" t="s">
        <v>699</v>
      </c>
      <c r="F134" s="1066"/>
      <c r="G134" s="1066"/>
      <c r="H134" s="1066"/>
      <c r="I134" s="1066"/>
      <c r="J134" s="1066"/>
      <c r="K134" s="1066"/>
      <c r="L134" s="1066"/>
      <c r="M134" s="1066"/>
      <c r="N134" s="1066"/>
      <c r="O134" s="1066"/>
      <c r="P134" s="1066"/>
      <c r="Q134" s="410">
        <f>SUMIF(T135:T136,"i",Q135:Q136)</f>
        <v>0</v>
      </c>
      <c r="R134" s="434"/>
      <c r="S134" s="141" t="s">
        <v>700</v>
      </c>
      <c r="T134" s="430" t="s">
        <v>701</v>
      </c>
      <c r="U134" s="975">
        <v>1</v>
      </c>
      <c r="V134" s="975" t="e">
        <f>INDEX(B_FHD_FLAG_INDEX_1,1,MATCH(A131,B_FHD_FLAG_DIFFERENTIATION,0))</f>
        <v>#REF!</v>
      </c>
      <c r="AC134" s="833"/>
    </row>
    <row r="135" spans="1:34" ht="11.25" hidden="1" customHeight="1">
      <c r="D135" s="1060"/>
      <c r="E135" s="165"/>
      <c r="F135" s="165">
        <v>0</v>
      </c>
      <c r="G135" s="165"/>
      <c r="H135" s="165"/>
      <c r="I135" s="165"/>
      <c r="J135" s="165"/>
      <c r="K135" s="165"/>
      <c r="L135" s="165"/>
      <c r="M135" s="165"/>
      <c r="N135" s="165"/>
      <c r="O135" s="165"/>
      <c r="P135" s="165"/>
      <c r="Q135" s="165"/>
      <c r="R135" s="165"/>
      <c r="S135" s="164"/>
      <c r="T135" s="435"/>
      <c r="U135" s="833"/>
      <c r="V135" s="833"/>
      <c r="AC135" s="833"/>
    </row>
    <row r="136" spans="1:34" ht="11.25" hidden="1" customHeight="1">
      <c r="D136" s="1060"/>
      <c r="E136" s="366" t="s">
        <v>5</v>
      </c>
      <c r="F136" s="75" t="s">
        <v>5</v>
      </c>
      <c r="G136" s="75" t="s">
        <v>704</v>
      </c>
      <c r="H136" s="86" t="s">
        <v>5</v>
      </c>
      <c r="I136" s="86"/>
      <c r="J136" s="86"/>
      <c r="K136" s="86"/>
      <c r="L136" s="86"/>
      <c r="M136" s="86"/>
      <c r="N136" s="86"/>
      <c r="O136" s="86"/>
      <c r="P136" s="86"/>
      <c r="Q136" s="86"/>
      <c r="R136" s="103"/>
      <c r="S136" s="437"/>
      <c r="T136" s="435"/>
      <c r="U136" s="833"/>
      <c r="V136" s="833"/>
      <c r="AC136" s="833"/>
    </row>
    <row r="137" spans="1:34" ht="5.25" hidden="1" customHeight="1">
      <c r="D137" s="1060"/>
      <c r="E137" s="438"/>
      <c r="F137" s="438"/>
      <c r="G137" s="438"/>
      <c r="H137" s="438"/>
      <c r="I137" s="438"/>
      <c r="J137" s="438"/>
      <c r="K137" s="438"/>
      <c r="L137" s="438"/>
      <c r="M137" s="438"/>
      <c r="N137" s="438"/>
      <c r="O137" s="438"/>
      <c r="P137" s="438"/>
      <c r="Q137" s="376"/>
      <c r="R137" s="439"/>
      <c r="S137" s="165"/>
      <c r="T137" s="430" t="s">
        <v>701</v>
      </c>
      <c r="U137" s="975">
        <v>1</v>
      </c>
      <c r="V137" s="975" t="s">
        <v>684</v>
      </c>
    </row>
    <row r="138" spans="1:34" ht="5.25" hidden="1" customHeight="1">
      <c r="D138" s="1060"/>
      <c r="E138" s="165"/>
      <c r="F138" s="165"/>
      <c r="G138" s="165"/>
      <c r="H138" s="165"/>
      <c r="I138" s="165"/>
      <c r="J138" s="165"/>
      <c r="K138" s="165"/>
      <c r="L138" s="165"/>
      <c r="M138" s="165"/>
      <c r="N138" s="165"/>
      <c r="O138" s="165"/>
      <c r="P138" s="165"/>
      <c r="Q138" s="165"/>
      <c r="R138" s="165"/>
      <c r="S138" s="164"/>
      <c r="T138" s="435"/>
      <c r="U138" s="833"/>
      <c r="V138" s="833"/>
    </row>
    <row r="139" spans="1:34" ht="5.25" hidden="1" customHeight="1">
      <c r="D139" s="1061"/>
      <c r="E139" s="440"/>
      <c r="F139" s="441"/>
      <c r="G139" s="441"/>
      <c r="H139" s="442"/>
      <c r="I139" s="442"/>
      <c r="J139" s="442"/>
      <c r="K139" s="442"/>
      <c r="L139" s="442"/>
      <c r="M139" s="442"/>
      <c r="N139" s="442"/>
      <c r="O139" s="442"/>
      <c r="P139" s="442"/>
      <c r="Q139" s="442"/>
      <c r="R139" s="443"/>
      <c r="S139" s="444"/>
      <c r="T139" s="435"/>
      <c r="U139" s="833"/>
      <c r="V139" s="833"/>
    </row>
    <row r="140" spans="1:34" ht="15" hidden="1" customHeight="1">
      <c r="A140" s="428" t="s">
        <v>243</v>
      </c>
      <c r="C140" t="s">
        <v>5</v>
      </c>
      <c r="D140" s="1059" t="s">
        <v>717</v>
      </c>
      <c r="E140" s="1062" t="s">
        <v>200</v>
      </c>
      <c r="F140" s="1063"/>
      <c r="G140" s="1064"/>
      <c r="H140" s="1065" t="str">
        <f>IF(A140="","",INDEX(DIFFERENTIATION_UNMERGE_VD,MATCH(A140,DIFFERENTIATION_ID_DIFF,0)))</f>
        <v>Производство тепловой энергии. Некомбинированная выработка; Передача. Тепловая энергия; Сбыт. Тепловая энергия</v>
      </c>
      <c r="I140" s="1065"/>
      <c r="J140" s="1065"/>
      <c r="K140" s="1065"/>
      <c r="L140" s="1065"/>
      <c r="M140" s="1065"/>
      <c r="N140" s="1065"/>
      <c r="O140" s="1065"/>
      <c r="P140" s="1065"/>
      <c r="Q140" s="1065"/>
      <c r="R140" s="1065"/>
      <c r="S140" s="429"/>
      <c r="T140" s="430"/>
      <c r="AC140" s="833"/>
      <c r="AE140" t="s">
        <v>5</v>
      </c>
      <c r="AG140" s="431" t="s">
        <v>698</v>
      </c>
      <c r="AH140" s="432">
        <v>3</v>
      </c>
    </row>
    <row r="141" spans="1:34" ht="15" hidden="1" customHeight="1">
      <c r="D141" s="1060"/>
      <c r="E141" s="1062" t="s">
        <v>674</v>
      </c>
      <c r="F141" s="1063"/>
      <c r="G141" s="1064"/>
      <c r="H141" s="1065" t="str">
        <f>IF(A140="","",INDEX(DIFFERENTIATION_UNMERGE_AREA,MATCH(A140,DIFFERENTIATION_ID_DIFF,0)))</f>
        <v>Территория 15</v>
      </c>
      <c r="I141" s="1065"/>
      <c r="J141" s="1065"/>
      <c r="K141" s="1065"/>
      <c r="L141" s="1065"/>
      <c r="M141" s="1065"/>
      <c r="N141" s="1065"/>
      <c r="O141" s="1065"/>
      <c r="P141" s="1065"/>
      <c r="Q141" s="1065"/>
      <c r="R141" s="1065"/>
      <c r="S141" s="429"/>
      <c r="T141" s="430"/>
      <c r="AC141" s="833"/>
    </row>
    <row r="142" spans="1:34" ht="15" hidden="1" customHeight="1">
      <c r="D142" s="1060"/>
      <c r="E142" s="1062" t="s">
        <v>675</v>
      </c>
      <c r="F142" s="1063"/>
      <c r="G142" s="1064"/>
      <c r="H142" s="1065" t="str">
        <f>IF(A140="","",INDEX(DIFFERENTIATION_UNMERGE_SYSTEM,MATCH(A140,DIFFERENTIATION_ID_DIFF,0)))</f>
        <v>Ярцевский филиал</v>
      </c>
      <c r="I142" s="1065"/>
      <c r="J142" s="1065"/>
      <c r="K142" s="1065"/>
      <c r="L142" s="1065"/>
      <c r="M142" s="1065"/>
      <c r="N142" s="1065"/>
      <c r="O142" s="1065"/>
      <c r="P142" s="1065"/>
      <c r="Q142" s="1065"/>
      <c r="R142" s="1065"/>
      <c r="S142" s="429"/>
      <c r="T142" s="430"/>
      <c r="AC142" s="833"/>
    </row>
    <row r="143" spans="1:34" ht="24.75" hidden="1" customHeight="1">
      <c r="D143" s="1060"/>
      <c r="E143" s="1066" t="s">
        <v>699</v>
      </c>
      <c r="F143" s="1066"/>
      <c r="G143" s="1066"/>
      <c r="H143" s="1066"/>
      <c r="I143" s="1066"/>
      <c r="J143" s="1066"/>
      <c r="K143" s="1066"/>
      <c r="L143" s="1066"/>
      <c r="M143" s="1066"/>
      <c r="N143" s="1066"/>
      <c r="O143" s="1066"/>
      <c r="P143" s="1066"/>
      <c r="Q143" s="410">
        <f>SUMIF(T144:T145,"i",Q144:Q145)</f>
        <v>0</v>
      </c>
      <c r="R143" s="434"/>
      <c r="S143" s="141" t="s">
        <v>700</v>
      </c>
      <c r="T143" s="430" t="s">
        <v>701</v>
      </c>
      <c r="U143" s="975">
        <v>1</v>
      </c>
      <c r="V143" s="975" t="e">
        <f>INDEX(B_FHD_FLAG_INDEX_1,1,MATCH(A140,B_FHD_FLAG_DIFFERENTIATION,0))</f>
        <v>#REF!</v>
      </c>
      <c r="AC143" s="833"/>
    </row>
    <row r="144" spans="1:34" ht="11.25" hidden="1" customHeight="1">
      <c r="D144" s="1060"/>
      <c r="E144" s="165"/>
      <c r="F144" s="165">
        <v>0</v>
      </c>
      <c r="G144" s="165"/>
      <c r="H144" s="165"/>
      <c r="I144" s="165"/>
      <c r="J144" s="165"/>
      <c r="K144" s="165"/>
      <c r="L144" s="165"/>
      <c r="M144" s="165"/>
      <c r="N144" s="165"/>
      <c r="O144" s="165"/>
      <c r="P144" s="165"/>
      <c r="Q144" s="165"/>
      <c r="R144" s="165"/>
      <c r="S144" s="164"/>
      <c r="T144" s="435"/>
      <c r="U144" s="833"/>
      <c r="V144" s="833"/>
      <c r="AC144" s="833"/>
    </row>
    <row r="145" spans="1:34" ht="11.25" hidden="1" customHeight="1">
      <c r="D145" s="1060"/>
      <c r="E145" s="366" t="s">
        <v>5</v>
      </c>
      <c r="F145" s="75" t="s">
        <v>5</v>
      </c>
      <c r="G145" s="75" t="s">
        <v>704</v>
      </c>
      <c r="H145" s="86" t="s">
        <v>5</v>
      </c>
      <c r="I145" s="86"/>
      <c r="J145" s="86"/>
      <c r="K145" s="86"/>
      <c r="L145" s="86"/>
      <c r="M145" s="86"/>
      <c r="N145" s="86"/>
      <c r="O145" s="86"/>
      <c r="P145" s="86"/>
      <c r="Q145" s="86"/>
      <c r="R145" s="103"/>
      <c r="S145" s="437"/>
      <c r="T145" s="435"/>
      <c r="U145" s="833"/>
      <c r="V145" s="833"/>
      <c r="AC145" s="833"/>
    </row>
    <row r="146" spans="1:34" ht="5.25" hidden="1" customHeight="1">
      <c r="D146" s="1060"/>
      <c r="E146" s="438"/>
      <c r="F146" s="438"/>
      <c r="G146" s="438"/>
      <c r="H146" s="438"/>
      <c r="I146" s="438"/>
      <c r="J146" s="438"/>
      <c r="K146" s="438"/>
      <c r="L146" s="438"/>
      <c r="M146" s="438"/>
      <c r="N146" s="438"/>
      <c r="O146" s="438"/>
      <c r="P146" s="438"/>
      <c r="Q146" s="376"/>
      <c r="R146" s="439"/>
      <c r="S146" s="165"/>
      <c r="T146" s="430" t="s">
        <v>701</v>
      </c>
      <c r="U146" s="975">
        <v>1</v>
      </c>
      <c r="V146" s="975" t="s">
        <v>684</v>
      </c>
    </row>
    <row r="147" spans="1:34" ht="5.25" hidden="1" customHeight="1">
      <c r="D147" s="1060"/>
      <c r="E147" s="165"/>
      <c r="F147" s="165"/>
      <c r="G147" s="165"/>
      <c r="H147" s="165"/>
      <c r="I147" s="165"/>
      <c r="J147" s="165"/>
      <c r="K147" s="165"/>
      <c r="L147" s="165"/>
      <c r="M147" s="165"/>
      <c r="N147" s="165"/>
      <c r="O147" s="165"/>
      <c r="P147" s="165"/>
      <c r="Q147" s="165"/>
      <c r="R147" s="165"/>
      <c r="S147" s="164"/>
      <c r="T147" s="435"/>
      <c r="U147" s="833"/>
      <c r="V147" s="833"/>
    </row>
    <row r="148" spans="1:34" ht="5.25" hidden="1" customHeight="1">
      <c r="D148" s="1061"/>
      <c r="E148" s="440"/>
      <c r="F148" s="441"/>
      <c r="G148" s="441"/>
      <c r="H148" s="442"/>
      <c r="I148" s="442"/>
      <c r="J148" s="442"/>
      <c r="K148" s="442"/>
      <c r="L148" s="442"/>
      <c r="M148" s="442"/>
      <c r="N148" s="442"/>
      <c r="O148" s="442"/>
      <c r="P148" s="442"/>
      <c r="Q148" s="442"/>
      <c r="R148" s="443"/>
      <c r="S148" s="444"/>
      <c r="T148" s="435"/>
      <c r="U148" s="833"/>
      <c r="V148" s="833"/>
    </row>
    <row r="149" spans="1:34" ht="15" hidden="1" customHeight="1">
      <c r="A149" s="428" t="s">
        <v>245</v>
      </c>
      <c r="C149" t="s">
        <v>5</v>
      </c>
      <c r="D149" s="1059" t="s">
        <v>718</v>
      </c>
      <c r="E149" s="1062" t="s">
        <v>200</v>
      </c>
      <c r="F149" s="1063"/>
      <c r="G149" s="1064"/>
      <c r="H149" s="1065" t="str">
        <f>IF(A149="","",INDEX(DIFFERENTIATION_UNMERGE_VD,MATCH(A149,DIFFERENTIATION_ID_DIFF,0)))</f>
        <v>Производство тепловой энергии. Некомбинированная выработка; Передача. Тепловая энергия; Сбыт. Тепловая энергия</v>
      </c>
      <c r="I149" s="1065"/>
      <c r="J149" s="1065"/>
      <c r="K149" s="1065"/>
      <c r="L149" s="1065"/>
      <c r="M149" s="1065"/>
      <c r="N149" s="1065"/>
      <c r="O149" s="1065"/>
      <c r="P149" s="1065"/>
      <c r="Q149" s="1065"/>
      <c r="R149" s="1065"/>
      <c r="S149" s="429"/>
      <c r="T149" s="430"/>
      <c r="AC149" s="833"/>
      <c r="AE149" t="s">
        <v>5</v>
      </c>
      <c r="AG149" s="431" t="s">
        <v>698</v>
      </c>
      <c r="AH149" s="432">
        <v>3</v>
      </c>
    </row>
    <row r="150" spans="1:34" ht="15" hidden="1" customHeight="1">
      <c r="D150" s="1060"/>
      <c r="E150" s="1062" t="s">
        <v>674</v>
      </c>
      <c r="F150" s="1063"/>
      <c r="G150" s="1064"/>
      <c r="H150" s="1065" t="str">
        <f>IF(A149="","",INDEX(DIFFERENTIATION_UNMERGE_AREA,MATCH(A149,DIFFERENTIATION_ID_DIFF,0)))</f>
        <v>Территория 16</v>
      </c>
      <c r="I150" s="1065"/>
      <c r="J150" s="1065"/>
      <c r="K150" s="1065"/>
      <c r="L150" s="1065"/>
      <c r="M150" s="1065"/>
      <c r="N150" s="1065"/>
      <c r="O150" s="1065"/>
      <c r="P150" s="1065"/>
      <c r="Q150" s="1065"/>
      <c r="R150" s="1065"/>
      <c r="S150" s="429"/>
      <c r="T150" s="430"/>
      <c r="AC150" s="833"/>
    </row>
    <row r="151" spans="1:34" ht="15" hidden="1" customHeight="1">
      <c r="D151" s="1060"/>
      <c r="E151" s="1062" t="s">
        <v>675</v>
      </c>
      <c r="F151" s="1063"/>
      <c r="G151" s="1064"/>
      <c r="H151" s="1065" t="str">
        <f>IF(A149="","",INDEX(DIFFERENTIATION_UNMERGE_SYSTEM,MATCH(A149,DIFFERENTIATION_ID_DIFF,0)))</f>
        <v>п. Красный</v>
      </c>
      <c r="I151" s="1065"/>
      <c r="J151" s="1065"/>
      <c r="K151" s="1065"/>
      <c r="L151" s="1065"/>
      <c r="M151" s="1065"/>
      <c r="N151" s="1065"/>
      <c r="O151" s="1065"/>
      <c r="P151" s="1065"/>
      <c r="Q151" s="1065"/>
      <c r="R151" s="1065"/>
      <c r="S151" s="429"/>
      <c r="T151" s="430"/>
      <c r="AC151" s="833"/>
    </row>
    <row r="152" spans="1:34" ht="24.75" hidden="1" customHeight="1">
      <c r="D152" s="1060"/>
      <c r="E152" s="1066" t="s">
        <v>699</v>
      </c>
      <c r="F152" s="1066"/>
      <c r="G152" s="1066"/>
      <c r="H152" s="1066"/>
      <c r="I152" s="1066"/>
      <c r="J152" s="1066"/>
      <c r="K152" s="1066"/>
      <c r="L152" s="1066"/>
      <c r="M152" s="1066"/>
      <c r="N152" s="1066"/>
      <c r="O152" s="1066"/>
      <c r="P152" s="1066"/>
      <c r="Q152" s="410">
        <f>SUMIF(T153:T154,"i",Q153:Q154)</f>
        <v>0</v>
      </c>
      <c r="R152" s="434"/>
      <c r="S152" s="141" t="s">
        <v>700</v>
      </c>
      <c r="T152" s="430" t="s">
        <v>701</v>
      </c>
      <c r="U152" s="975">
        <v>1</v>
      </c>
      <c r="V152" s="975" t="e">
        <f>INDEX(B_FHD_FLAG_INDEX_1,1,MATCH(A149,B_FHD_FLAG_DIFFERENTIATION,0))</f>
        <v>#REF!</v>
      </c>
      <c r="AC152" s="833"/>
    </row>
    <row r="153" spans="1:34" ht="11.25" hidden="1" customHeight="1">
      <c r="D153" s="1060"/>
      <c r="E153" s="165"/>
      <c r="F153" s="165">
        <v>0</v>
      </c>
      <c r="G153" s="165"/>
      <c r="H153" s="165"/>
      <c r="I153" s="165"/>
      <c r="J153" s="165"/>
      <c r="K153" s="165"/>
      <c r="L153" s="165"/>
      <c r="M153" s="165"/>
      <c r="N153" s="165"/>
      <c r="O153" s="165"/>
      <c r="P153" s="165"/>
      <c r="Q153" s="165"/>
      <c r="R153" s="165"/>
      <c r="S153" s="164"/>
      <c r="T153" s="435"/>
      <c r="U153" s="833"/>
      <c r="V153" s="833"/>
      <c r="AC153" s="833"/>
    </row>
    <row r="154" spans="1:34" ht="11.25" hidden="1" customHeight="1">
      <c r="D154" s="1060"/>
      <c r="E154" s="366" t="s">
        <v>5</v>
      </c>
      <c r="F154" s="75" t="s">
        <v>5</v>
      </c>
      <c r="G154" s="75" t="s">
        <v>704</v>
      </c>
      <c r="H154" s="86" t="s">
        <v>5</v>
      </c>
      <c r="I154" s="86"/>
      <c r="J154" s="86"/>
      <c r="K154" s="86"/>
      <c r="L154" s="86"/>
      <c r="M154" s="86"/>
      <c r="N154" s="86"/>
      <c r="O154" s="86"/>
      <c r="P154" s="86"/>
      <c r="Q154" s="86"/>
      <c r="R154" s="103"/>
      <c r="S154" s="437"/>
      <c r="T154" s="435"/>
      <c r="U154" s="833"/>
      <c r="V154" s="833"/>
      <c r="AC154" s="833"/>
    </row>
    <row r="155" spans="1:34" ht="5.25" hidden="1" customHeight="1">
      <c r="D155" s="1060"/>
      <c r="E155" s="438"/>
      <c r="F155" s="438"/>
      <c r="G155" s="438"/>
      <c r="H155" s="438"/>
      <c r="I155" s="438"/>
      <c r="J155" s="438"/>
      <c r="K155" s="438"/>
      <c r="L155" s="438"/>
      <c r="M155" s="438"/>
      <c r="N155" s="438"/>
      <c r="O155" s="438"/>
      <c r="P155" s="438"/>
      <c r="Q155" s="376"/>
      <c r="R155" s="439"/>
      <c r="S155" s="165"/>
      <c r="T155" s="430" t="s">
        <v>701</v>
      </c>
      <c r="U155" s="975">
        <v>1</v>
      </c>
      <c r="V155" s="975" t="s">
        <v>684</v>
      </c>
    </row>
    <row r="156" spans="1:34" ht="5.25" hidden="1" customHeight="1">
      <c r="D156" s="1060"/>
      <c r="E156" s="165"/>
      <c r="F156" s="165"/>
      <c r="G156" s="165"/>
      <c r="H156" s="165"/>
      <c r="I156" s="165"/>
      <c r="J156" s="165"/>
      <c r="K156" s="165"/>
      <c r="L156" s="165"/>
      <c r="M156" s="165"/>
      <c r="N156" s="165"/>
      <c r="O156" s="165"/>
      <c r="P156" s="165"/>
      <c r="Q156" s="165"/>
      <c r="R156" s="165"/>
      <c r="S156" s="164"/>
      <c r="T156" s="435"/>
      <c r="U156" s="833"/>
      <c r="V156" s="833"/>
    </row>
    <row r="157" spans="1:34" ht="5.25" hidden="1" customHeight="1">
      <c r="D157" s="1061"/>
      <c r="E157" s="440"/>
      <c r="F157" s="441"/>
      <c r="G157" s="441"/>
      <c r="H157" s="442"/>
      <c r="I157" s="442"/>
      <c r="J157" s="442"/>
      <c r="K157" s="442"/>
      <c r="L157" s="442"/>
      <c r="M157" s="442"/>
      <c r="N157" s="442"/>
      <c r="O157" s="442"/>
      <c r="P157" s="442"/>
      <c r="Q157" s="442"/>
      <c r="R157" s="443"/>
      <c r="S157" s="444"/>
      <c r="T157" s="435"/>
      <c r="U157" s="833"/>
      <c r="V157" s="833"/>
    </row>
    <row r="158" spans="1:34" ht="15" hidden="1" customHeight="1">
      <c r="A158" s="428" t="s">
        <v>247</v>
      </c>
      <c r="C158" t="s">
        <v>5</v>
      </c>
      <c r="D158" s="1059" t="s">
        <v>719</v>
      </c>
      <c r="E158" s="1062" t="s">
        <v>200</v>
      </c>
      <c r="F158" s="1063"/>
      <c r="G158" s="1064"/>
      <c r="H158" s="1065" t="str">
        <f>IF(A158="","",INDEX(DIFFERENTIATION_UNMERGE_VD,MATCH(A158,DIFFERENTIATION_ID_DIFF,0)))</f>
        <v>Производство тепловой энергии. Некомбинированная выработка; Передача. Тепловая энергия; Сбыт. Тепловая энергия</v>
      </c>
      <c r="I158" s="1065"/>
      <c r="J158" s="1065"/>
      <c r="K158" s="1065"/>
      <c r="L158" s="1065"/>
      <c r="M158" s="1065"/>
      <c r="N158" s="1065"/>
      <c r="O158" s="1065"/>
      <c r="P158" s="1065"/>
      <c r="Q158" s="1065"/>
      <c r="R158" s="1065"/>
      <c r="S158" s="429"/>
      <c r="T158" s="430"/>
      <c r="AC158" s="833"/>
      <c r="AE158" t="s">
        <v>5</v>
      </c>
      <c r="AG158" s="431" t="s">
        <v>698</v>
      </c>
      <c r="AH158" s="432">
        <v>3</v>
      </c>
    </row>
    <row r="159" spans="1:34" ht="15" hidden="1" customHeight="1">
      <c r="D159" s="1060"/>
      <c r="E159" s="1062" t="s">
        <v>674</v>
      </c>
      <c r="F159" s="1063"/>
      <c r="G159" s="1064"/>
      <c r="H159" s="1065" t="str">
        <f>IF(A158="","",INDEX(DIFFERENTIATION_UNMERGE_AREA,MATCH(A158,DIFFERENTIATION_ID_DIFF,0)))</f>
        <v>Территория 17</v>
      </c>
      <c r="I159" s="1065"/>
      <c r="J159" s="1065"/>
      <c r="K159" s="1065"/>
      <c r="L159" s="1065"/>
      <c r="M159" s="1065"/>
      <c r="N159" s="1065"/>
      <c r="O159" s="1065"/>
      <c r="P159" s="1065"/>
      <c r="Q159" s="1065"/>
      <c r="R159" s="1065"/>
      <c r="S159" s="429"/>
      <c r="T159" s="430"/>
      <c r="AC159" s="833"/>
    </row>
    <row r="160" spans="1:34" ht="15" hidden="1" customHeight="1">
      <c r="D160" s="1060"/>
      <c r="E160" s="1062" t="s">
        <v>675</v>
      </c>
      <c r="F160" s="1063"/>
      <c r="G160" s="1064"/>
      <c r="H160" s="1065" t="str">
        <f>IF(A158="","",INDEX(DIFFERENTIATION_UNMERGE_SYSTEM,MATCH(A158,DIFFERENTIATION_ID_DIFF,0)))</f>
        <v>котельная д. Богородицкое</v>
      </c>
      <c r="I160" s="1065"/>
      <c r="J160" s="1065"/>
      <c r="K160" s="1065"/>
      <c r="L160" s="1065"/>
      <c r="M160" s="1065"/>
      <c r="N160" s="1065"/>
      <c r="O160" s="1065"/>
      <c r="P160" s="1065"/>
      <c r="Q160" s="1065"/>
      <c r="R160" s="1065"/>
      <c r="S160" s="429"/>
      <c r="T160" s="430"/>
      <c r="AC160" s="833"/>
    </row>
    <row r="161" spans="1:34" ht="24.75" hidden="1" customHeight="1">
      <c r="D161" s="1060"/>
      <c r="E161" s="1066" t="s">
        <v>699</v>
      </c>
      <c r="F161" s="1066"/>
      <c r="G161" s="1066"/>
      <c r="H161" s="1066"/>
      <c r="I161" s="1066"/>
      <c r="J161" s="1066"/>
      <c r="K161" s="1066"/>
      <c r="L161" s="1066"/>
      <c r="M161" s="1066"/>
      <c r="N161" s="1066"/>
      <c r="O161" s="1066"/>
      <c r="P161" s="1066"/>
      <c r="Q161" s="410">
        <f>SUMIF(T162:T163,"i",Q162:Q163)</f>
        <v>0</v>
      </c>
      <c r="R161" s="434"/>
      <c r="S161" s="141" t="s">
        <v>700</v>
      </c>
      <c r="T161" s="430" t="s">
        <v>701</v>
      </c>
      <c r="U161" s="975">
        <v>1</v>
      </c>
      <c r="V161" s="975" t="e">
        <f>INDEX(B_FHD_FLAG_INDEX_1,1,MATCH(A158,B_FHD_FLAG_DIFFERENTIATION,0))</f>
        <v>#REF!</v>
      </c>
      <c r="AC161" s="833"/>
    </row>
    <row r="162" spans="1:34" ht="11.25" hidden="1" customHeight="1">
      <c r="D162" s="1060"/>
      <c r="E162" s="165"/>
      <c r="F162" s="165">
        <v>0</v>
      </c>
      <c r="G162" s="165"/>
      <c r="H162" s="165"/>
      <c r="I162" s="165"/>
      <c r="J162" s="165"/>
      <c r="K162" s="165"/>
      <c r="L162" s="165"/>
      <c r="M162" s="165"/>
      <c r="N162" s="165"/>
      <c r="O162" s="165"/>
      <c r="P162" s="165"/>
      <c r="Q162" s="165"/>
      <c r="R162" s="165"/>
      <c r="S162" s="164"/>
      <c r="T162" s="435"/>
      <c r="U162" s="833"/>
      <c r="V162" s="833"/>
      <c r="AC162" s="833"/>
    </row>
    <row r="163" spans="1:34" ht="11.25" hidden="1" customHeight="1">
      <c r="D163" s="1060"/>
      <c r="E163" s="366" t="s">
        <v>5</v>
      </c>
      <c r="F163" s="75" t="s">
        <v>5</v>
      </c>
      <c r="G163" s="75" t="s">
        <v>704</v>
      </c>
      <c r="H163" s="86" t="s">
        <v>5</v>
      </c>
      <c r="I163" s="86"/>
      <c r="J163" s="86"/>
      <c r="K163" s="86"/>
      <c r="L163" s="86"/>
      <c r="M163" s="86"/>
      <c r="N163" s="86"/>
      <c r="O163" s="86"/>
      <c r="P163" s="86"/>
      <c r="Q163" s="86"/>
      <c r="R163" s="103"/>
      <c r="S163" s="437"/>
      <c r="T163" s="435"/>
      <c r="U163" s="833"/>
      <c r="V163" s="833"/>
      <c r="AC163" s="833"/>
    </row>
    <row r="164" spans="1:34" ht="5.25" hidden="1" customHeight="1">
      <c r="D164" s="1060"/>
      <c r="E164" s="438"/>
      <c r="F164" s="438"/>
      <c r="G164" s="438"/>
      <c r="H164" s="438"/>
      <c r="I164" s="438"/>
      <c r="J164" s="438"/>
      <c r="K164" s="438"/>
      <c r="L164" s="438"/>
      <c r="M164" s="438"/>
      <c r="N164" s="438"/>
      <c r="O164" s="438"/>
      <c r="P164" s="438"/>
      <c r="Q164" s="376"/>
      <c r="R164" s="439"/>
      <c r="S164" s="165"/>
      <c r="T164" s="430" t="s">
        <v>701</v>
      </c>
      <c r="U164" s="975">
        <v>1</v>
      </c>
      <c r="V164" s="975" t="s">
        <v>684</v>
      </c>
    </row>
    <row r="165" spans="1:34" ht="5.25" hidden="1" customHeight="1">
      <c r="D165" s="1060"/>
      <c r="E165" s="165"/>
      <c r="F165" s="165"/>
      <c r="G165" s="165"/>
      <c r="H165" s="165"/>
      <c r="I165" s="165"/>
      <c r="J165" s="165"/>
      <c r="K165" s="165"/>
      <c r="L165" s="165"/>
      <c r="M165" s="165"/>
      <c r="N165" s="165"/>
      <c r="O165" s="165"/>
      <c r="P165" s="165"/>
      <c r="Q165" s="165"/>
      <c r="R165" s="165"/>
      <c r="S165" s="164"/>
      <c r="T165" s="435"/>
      <c r="U165" s="833"/>
      <c r="V165" s="833"/>
    </row>
    <row r="166" spans="1:34" ht="5.25" hidden="1" customHeight="1">
      <c r="D166" s="1061"/>
      <c r="E166" s="440"/>
      <c r="F166" s="441"/>
      <c r="G166" s="441"/>
      <c r="H166" s="442"/>
      <c r="I166" s="442"/>
      <c r="J166" s="442"/>
      <c r="K166" s="442"/>
      <c r="L166" s="442"/>
      <c r="M166" s="442"/>
      <c r="N166" s="442"/>
      <c r="O166" s="442"/>
      <c r="P166" s="442"/>
      <c r="Q166" s="442"/>
      <c r="R166" s="443"/>
      <c r="S166" s="444"/>
      <c r="T166" s="435"/>
      <c r="U166" s="833"/>
      <c r="V166" s="833"/>
    </row>
    <row r="167" spans="1:34" ht="15" hidden="1" customHeight="1">
      <c r="A167" s="428" t="s">
        <v>249</v>
      </c>
      <c r="C167" t="s">
        <v>5</v>
      </c>
      <c r="D167" s="1059" t="s">
        <v>720</v>
      </c>
      <c r="E167" s="1062" t="s">
        <v>200</v>
      </c>
      <c r="F167" s="1063"/>
      <c r="G167" s="1064"/>
      <c r="H167" s="1065" t="str">
        <f>IF(A167="","",INDEX(DIFFERENTIATION_UNMERGE_VD,MATCH(A167,DIFFERENTIATION_ID_DIFF,0)))</f>
        <v>Производство тепловой энергии. Некомбинированная выработка; Передача. Тепловая энергия; Сбыт. Тепловая энергия</v>
      </c>
      <c r="I167" s="1065"/>
      <c r="J167" s="1065"/>
      <c r="K167" s="1065"/>
      <c r="L167" s="1065"/>
      <c r="M167" s="1065"/>
      <c r="N167" s="1065"/>
      <c r="O167" s="1065"/>
      <c r="P167" s="1065"/>
      <c r="Q167" s="1065"/>
      <c r="R167" s="1065"/>
      <c r="S167" s="429"/>
      <c r="T167" s="430"/>
      <c r="AC167" s="833"/>
      <c r="AE167" t="s">
        <v>5</v>
      </c>
      <c r="AG167" s="431" t="s">
        <v>698</v>
      </c>
      <c r="AH167" s="432">
        <v>3</v>
      </c>
    </row>
    <row r="168" spans="1:34" ht="15" hidden="1" customHeight="1">
      <c r="D168" s="1060"/>
      <c r="E168" s="1062" t="s">
        <v>674</v>
      </c>
      <c r="F168" s="1063"/>
      <c r="G168" s="1064"/>
      <c r="H168" s="1065" t="str">
        <f>IF(A167="","",INDEX(DIFFERENTIATION_UNMERGE_AREA,MATCH(A167,DIFFERENTIATION_ID_DIFF,0)))</f>
        <v>Территория 18</v>
      </c>
      <c r="I168" s="1065"/>
      <c r="J168" s="1065"/>
      <c r="K168" s="1065"/>
      <c r="L168" s="1065"/>
      <c r="M168" s="1065"/>
      <c r="N168" s="1065"/>
      <c r="O168" s="1065"/>
      <c r="P168" s="1065"/>
      <c r="Q168" s="1065"/>
      <c r="R168" s="1065"/>
      <c r="S168" s="429"/>
      <c r="T168" s="430"/>
      <c r="AC168" s="833"/>
    </row>
    <row r="169" spans="1:34" ht="15" hidden="1" customHeight="1">
      <c r="D169" s="1060"/>
      <c r="E169" s="1062" t="s">
        <v>675</v>
      </c>
      <c r="F169" s="1063"/>
      <c r="G169" s="1064"/>
      <c r="H169" s="1065" t="str">
        <f>IF(A167="","",INDEX(DIFFERENTIATION_UNMERGE_SYSTEM,MATCH(A167,DIFFERENTIATION_ID_DIFF,0)))</f>
        <v>котельная д. Сметанино</v>
      </c>
      <c r="I169" s="1065"/>
      <c r="J169" s="1065"/>
      <c r="K169" s="1065"/>
      <c r="L169" s="1065"/>
      <c r="M169" s="1065"/>
      <c r="N169" s="1065"/>
      <c r="O169" s="1065"/>
      <c r="P169" s="1065"/>
      <c r="Q169" s="1065"/>
      <c r="R169" s="1065"/>
      <c r="S169" s="429"/>
      <c r="T169" s="430"/>
      <c r="AC169" s="833"/>
    </row>
    <row r="170" spans="1:34" ht="24.75" hidden="1" customHeight="1">
      <c r="D170" s="1060"/>
      <c r="E170" s="1066" t="s">
        <v>699</v>
      </c>
      <c r="F170" s="1066"/>
      <c r="G170" s="1066"/>
      <c r="H170" s="1066"/>
      <c r="I170" s="1066"/>
      <c r="J170" s="1066"/>
      <c r="K170" s="1066"/>
      <c r="L170" s="1066"/>
      <c r="M170" s="1066"/>
      <c r="N170" s="1066"/>
      <c r="O170" s="1066"/>
      <c r="P170" s="1066"/>
      <c r="Q170" s="410">
        <f>SUMIF(T171:T172,"i",Q171:Q172)</f>
        <v>0</v>
      </c>
      <c r="R170" s="434"/>
      <c r="S170" s="141" t="s">
        <v>700</v>
      </c>
      <c r="T170" s="430" t="s">
        <v>701</v>
      </c>
      <c r="U170" s="975">
        <v>1</v>
      </c>
      <c r="V170" s="975" t="e">
        <f>INDEX(B_FHD_FLAG_INDEX_1,1,MATCH(A167,B_FHD_FLAG_DIFFERENTIATION,0))</f>
        <v>#REF!</v>
      </c>
      <c r="AC170" s="833"/>
    </row>
    <row r="171" spans="1:34" ht="11.25" hidden="1" customHeight="1">
      <c r="D171" s="1060"/>
      <c r="E171" s="165"/>
      <c r="F171" s="165">
        <v>0</v>
      </c>
      <c r="G171" s="165"/>
      <c r="H171" s="165"/>
      <c r="I171" s="165"/>
      <c r="J171" s="165"/>
      <c r="K171" s="165"/>
      <c r="L171" s="165"/>
      <c r="M171" s="165"/>
      <c r="N171" s="165"/>
      <c r="O171" s="165"/>
      <c r="P171" s="165"/>
      <c r="Q171" s="165"/>
      <c r="R171" s="165"/>
      <c r="S171" s="164"/>
      <c r="T171" s="435"/>
      <c r="U171" s="833"/>
      <c r="V171" s="833"/>
      <c r="AC171" s="833"/>
    </row>
    <row r="172" spans="1:34" ht="11.25" hidden="1" customHeight="1">
      <c r="D172" s="1060"/>
      <c r="E172" s="366" t="s">
        <v>5</v>
      </c>
      <c r="F172" s="75" t="s">
        <v>5</v>
      </c>
      <c r="G172" s="75" t="s">
        <v>704</v>
      </c>
      <c r="H172" s="86" t="s">
        <v>5</v>
      </c>
      <c r="I172" s="86"/>
      <c r="J172" s="86"/>
      <c r="K172" s="86"/>
      <c r="L172" s="86"/>
      <c r="M172" s="86"/>
      <c r="N172" s="86"/>
      <c r="O172" s="86"/>
      <c r="P172" s="86"/>
      <c r="Q172" s="86"/>
      <c r="R172" s="103"/>
      <c r="S172" s="437"/>
      <c r="T172" s="435"/>
      <c r="U172" s="833"/>
      <c r="V172" s="833"/>
      <c r="AC172" s="833"/>
    </row>
    <row r="173" spans="1:34" ht="5.25" hidden="1" customHeight="1">
      <c r="D173" s="1060"/>
      <c r="E173" s="438"/>
      <c r="F173" s="438"/>
      <c r="G173" s="438"/>
      <c r="H173" s="438"/>
      <c r="I173" s="438"/>
      <c r="J173" s="438"/>
      <c r="K173" s="438"/>
      <c r="L173" s="438"/>
      <c r="M173" s="438"/>
      <c r="N173" s="438"/>
      <c r="O173" s="438"/>
      <c r="P173" s="438"/>
      <c r="Q173" s="376"/>
      <c r="R173" s="439"/>
      <c r="S173" s="165"/>
      <c r="T173" s="430" t="s">
        <v>701</v>
      </c>
      <c r="U173" s="975">
        <v>1</v>
      </c>
      <c r="V173" s="975" t="s">
        <v>684</v>
      </c>
    </row>
    <row r="174" spans="1:34" ht="5.25" hidden="1" customHeight="1">
      <c r="D174" s="1060"/>
      <c r="E174" s="165"/>
      <c r="F174" s="165"/>
      <c r="G174" s="165"/>
      <c r="H174" s="165"/>
      <c r="I174" s="165"/>
      <c r="J174" s="165"/>
      <c r="K174" s="165"/>
      <c r="L174" s="165"/>
      <c r="M174" s="165"/>
      <c r="N174" s="165"/>
      <c r="O174" s="165"/>
      <c r="P174" s="165"/>
      <c r="Q174" s="165"/>
      <c r="R174" s="165"/>
      <c r="S174" s="164"/>
      <c r="T174" s="435"/>
      <c r="U174" s="833"/>
      <c r="V174" s="833"/>
    </row>
    <row r="175" spans="1:34" ht="5.25" hidden="1" customHeight="1">
      <c r="D175" s="1061"/>
      <c r="E175" s="440"/>
      <c r="F175" s="441"/>
      <c r="G175" s="441"/>
      <c r="H175" s="442"/>
      <c r="I175" s="442"/>
      <c r="J175" s="442"/>
      <c r="K175" s="442"/>
      <c r="L175" s="442"/>
      <c r="M175" s="442"/>
      <c r="N175" s="442"/>
      <c r="O175" s="442"/>
      <c r="P175" s="442"/>
      <c r="Q175" s="442"/>
      <c r="R175" s="443"/>
      <c r="S175" s="444"/>
      <c r="T175" s="435"/>
      <c r="U175" s="833"/>
      <c r="V175" s="833"/>
    </row>
    <row r="176" spans="1:34" ht="15" hidden="1" customHeight="1">
      <c r="A176" s="428" t="s">
        <v>251</v>
      </c>
      <c r="C176" t="s">
        <v>5</v>
      </c>
      <c r="D176" s="1059" t="s">
        <v>721</v>
      </c>
      <c r="E176" s="1062" t="s">
        <v>200</v>
      </c>
      <c r="F176" s="1063"/>
      <c r="G176" s="1064"/>
      <c r="H176" s="1065" t="str">
        <f>IF(A176="","",INDEX(DIFFERENTIATION_UNMERGE_VD,MATCH(A176,DIFFERENTIATION_ID_DIFF,0)))</f>
        <v>Производство тепловой энергии. Некомбинированная выработка; Передача. Тепловая энергия; Сбыт. Тепловая энергия</v>
      </c>
      <c r="I176" s="1065"/>
      <c r="J176" s="1065"/>
      <c r="K176" s="1065"/>
      <c r="L176" s="1065"/>
      <c r="M176" s="1065"/>
      <c r="N176" s="1065"/>
      <c r="O176" s="1065"/>
      <c r="P176" s="1065"/>
      <c r="Q176" s="1065"/>
      <c r="R176" s="1065"/>
      <c r="S176" s="429"/>
      <c r="T176" s="430"/>
      <c r="AC176" s="833"/>
      <c r="AE176" t="s">
        <v>5</v>
      </c>
      <c r="AG176" s="431" t="s">
        <v>698</v>
      </c>
      <c r="AH176" s="432">
        <v>3</v>
      </c>
    </row>
    <row r="177" spans="1:34" ht="15" hidden="1" customHeight="1">
      <c r="D177" s="1060"/>
      <c r="E177" s="1062" t="s">
        <v>674</v>
      </c>
      <c r="F177" s="1063"/>
      <c r="G177" s="1064"/>
      <c r="H177" s="1065" t="str">
        <f>IF(A176="","",INDEX(DIFFERENTIATION_UNMERGE_AREA,MATCH(A176,DIFFERENTIATION_ID_DIFF,0)))</f>
        <v>Территория 19</v>
      </c>
      <c r="I177" s="1065"/>
      <c r="J177" s="1065"/>
      <c r="K177" s="1065"/>
      <c r="L177" s="1065"/>
      <c r="M177" s="1065"/>
      <c r="N177" s="1065"/>
      <c r="O177" s="1065"/>
      <c r="P177" s="1065"/>
      <c r="Q177" s="1065"/>
      <c r="R177" s="1065"/>
      <c r="S177" s="429"/>
      <c r="T177" s="430"/>
      <c r="AC177" s="833"/>
    </row>
    <row r="178" spans="1:34" ht="15" hidden="1" customHeight="1">
      <c r="D178" s="1060"/>
      <c r="E178" s="1062" t="s">
        <v>675</v>
      </c>
      <c r="F178" s="1063"/>
      <c r="G178" s="1064"/>
      <c r="H178" s="1065" t="str">
        <f>IF(A176="","",INDEX(DIFFERENTIATION_UNMERGE_SYSTEM,MATCH(A176,DIFFERENTIATION_ID_DIFF,0)))</f>
        <v>котельная с. Талашкино</v>
      </c>
      <c r="I178" s="1065"/>
      <c r="J178" s="1065"/>
      <c r="K178" s="1065"/>
      <c r="L178" s="1065"/>
      <c r="M178" s="1065"/>
      <c r="N178" s="1065"/>
      <c r="O178" s="1065"/>
      <c r="P178" s="1065"/>
      <c r="Q178" s="1065"/>
      <c r="R178" s="1065"/>
      <c r="S178" s="429"/>
      <c r="T178" s="430"/>
      <c r="AC178" s="833"/>
    </row>
    <row r="179" spans="1:34" ht="24.75" hidden="1" customHeight="1">
      <c r="D179" s="1060"/>
      <c r="E179" s="1066" t="s">
        <v>699</v>
      </c>
      <c r="F179" s="1066"/>
      <c r="G179" s="1066"/>
      <c r="H179" s="1066"/>
      <c r="I179" s="1066"/>
      <c r="J179" s="1066"/>
      <c r="K179" s="1066"/>
      <c r="L179" s="1066"/>
      <c r="M179" s="1066"/>
      <c r="N179" s="1066"/>
      <c r="O179" s="1066"/>
      <c r="P179" s="1066"/>
      <c r="Q179" s="410">
        <f>SUMIF(T180:T181,"i",Q180:Q181)</f>
        <v>0</v>
      </c>
      <c r="R179" s="434"/>
      <c r="S179" s="141" t="s">
        <v>700</v>
      </c>
      <c r="T179" s="430" t="s">
        <v>701</v>
      </c>
      <c r="U179" s="975">
        <v>1</v>
      </c>
      <c r="V179" s="975" t="e">
        <f>INDEX(B_FHD_FLAG_INDEX_1,1,MATCH(A176,B_FHD_FLAG_DIFFERENTIATION,0))</f>
        <v>#REF!</v>
      </c>
      <c r="AC179" s="833"/>
    </row>
    <row r="180" spans="1:34" ht="11.25" hidden="1" customHeight="1">
      <c r="D180" s="1060"/>
      <c r="E180" s="165"/>
      <c r="F180" s="165">
        <v>0</v>
      </c>
      <c r="G180" s="165"/>
      <c r="H180" s="165"/>
      <c r="I180" s="165"/>
      <c r="J180" s="165"/>
      <c r="K180" s="165"/>
      <c r="L180" s="165"/>
      <c r="M180" s="165"/>
      <c r="N180" s="165"/>
      <c r="O180" s="165"/>
      <c r="P180" s="165"/>
      <c r="Q180" s="165"/>
      <c r="R180" s="165"/>
      <c r="S180" s="164"/>
      <c r="T180" s="435"/>
      <c r="U180" s="833"/>
      <c r="V180" s="833"/>
      <c r="AC180" s="833"/>
    </row>
    <row r="181" spans="1:34" ht="11.25" hidden="1" customHeight="1">
      <c r="D181" s="1060"/>
      <c r="E181" s="366" t="s">
        <v>5</v>
      </c>
      <c r="F181" s="75" t="s">
        <v>5</v>
      </c>
      <c r="G181" s="75" t="s">
        <v>704</v>
      </c>
      <c r="H181" s="86" t="s">
        <v>5</v>
      </c>
      <c r="I181" s="86"/>
      <c r="J181" s="86"/>
      <c r="K181" s="86"/>
      <c r="L181" s="86"/>
      <c r="M181" s="86"/>
      <c r="N181" s="86"/>
      <c r="O181" s="86"/>
      <c r="P181" s="86"/>
      <c r="Q181" s="86"/>
      <c r="R181" s="103"/>
      <c r="S181" s="437"/>
      <c r="T181" s="435"/>
      <c r="U181" s="833"/>
      <c r="V181" s="833"/>
      <c r="AC181" s="833"/>
    </row>
    <row r="182" spans="1:34" ht="5.25" hidden="1" customHeight="1">
      <c r="D182" s="1060"/>
      <c r="E182" s="438"/>
      <c r="F182" s="438"/>
      <c r="G182" s="438"/>
      <c r="H182" s="438"/>
      <c r="I182" s="438"/>
      <c r="J182" s="438"/>
      <c r="K182" s="438"/>
      <c r="L182" s="438"/>
      <c r="M182" s="438"/>
      <c r="N182" s="438"/>
      <c r="O182" s="438"/>
      <c r="P182" s="438"/>
      <c r="Q182" s="376"/>
      <c r="R182" s="439"/>
      <c r="S182" s="165"/>
      <c r="T182" s="430" t="s">
        <v>701</v>
      </c>
      <c r="U182" s="975">
        <v>1</v>
      </c>
      <c r="V182" s="975" t="s">
        <v>684</v>
      </c>
    </row>
    <row r="183" spans="1:34" ht="5.25" hidden="1" customHeight="1">
      <c r="D183" s="1060"/>
      <c r="E183" s="165"/>
      <c r="F183" s="165"/>
      <c r="G183" s="165"/>
      <c r="H183" s="165"/>
      <c r="I183" s="165"/>
      <c r="J183" s="165"/>
      <c r="K183" s="165"/>
      <c r="L183" s="165"/>
      <c r="M183" s="165"/>
      <c r="N183" s="165"/>
      <c r="O183" s="165"/>
      <c r="P183" s="165"/>
      <c r="Q183" s="165"/>
      <c r="R183" s="165"/>
      <c r="S183" s="164"/>
      <c r="T183" s="435"/>
      <c r="U183" s="833"/>
      <c r="V183" s="833"/>
    </row>
    <row r="184" spans="1:34" ht="5.25" hidden="1" customHeight="1">
      <c r="D184" s="1061"/>
      <c r="E184" s="440"/>
      <c r="F184" s="441"/>
      <c r="G184" s="441"/>
      <c r="H184" s="442"/>
      <c r="I184" s="442"/>
      <c r="J184" s="442"/>
      <c r="K184" s="442"/>
      <c r="L184" s="442"/>
      <c r="M184" s="442"/>
      <c r="N184" s="442"/>
      <c r="O184" s="442"/>
      <c r="P184" s="442"/>
      <c r="Q184" s="442"/>
      <c r="R184" s="443"/>
      <c r="S184" s="444"/>
      <c r="T184" s="435"/>
      <c r="U184" s="833"/>
      <c r="V184" s="833"/>
    </row>
    <row r="185" spans="1:34" ht="15" hidden="1" customHeight="1">
      <c r="A185" s="428" t="s">
        <v>233</v>
      </c>
      <c r="C185" t="s">
        <v>5</v>
      </c>
      <c r="D185" s="1059" t="s">
        <v>722</v>
      </c>
      <c r="E185" s="1062" t="s">
        <v>200</v>
      </c>
      <c r="F185" s="1063"/>
      <c r="G185" s="1064"/>
      <c r="H185" s="1065" t="str">
        <f>IF(A185="","",INDEX(DIFFERENTIATION_UNMERGE_VD,MATCH(A185,DIFFERENTIATION_ID_DIFF,0)))</f>
        <v>Производство тепловой энергии. Некомбинированная выработка; Передача. Тепловая энергия; Сбыт. Тепловая энергия</v>
      </c>
      <c r="I185" s="1065"/>
      <c r="J185" s="1065"/>
      <c r="K185" s="1065"/>
      <c r="L185" s="1065"/>
      <c r="M185" s="1065"/>
      <c r="N185" s="1065"/>
      <c r="O185" s="1065"/>
      <c r="P185" s="1065"/>
      <c r="Q185" s="1065"/>
      <c r="R185" s="1065"/>
      <c r="S185" s="429"/>
      <c r="T185" s="430"/>
      <c r="AC185" s="833"/>
      <c r="AE185" t="s">
        <v>5</v>
      </c>
      <c r="AG185" s="431" t="s">
        <v>698</v>
      </c>
      <c r="AH185" s="432">
        <v>3</v>
      </c>
    </row>
    <row r="186" spans="1:34" ht="15" hidden="1" customHeight="1">
      <c r="D186" s="1060"/>
      <c r="E186" s="1062" t="s">
        <v>674</v>
      </c>
      <c r="F186" s="1063"/>
      <c r="G186" s="1064"/>
      <c r="H186" s="1065" t="str">
        <f>IF(A185="","",INDEX(DIFFERENTIATION_UNMERGE_AREA,MATCH(A185,DIFFERENTIATION_ID_DIFF,0)))</f>
        <v>Территория 10</v>
      </c>
      <c r="I186" s="1065"/>
      <c r="J186" s="1065"/>
      <c r="K186" s="1065"/>
      <c r="L186" s="1065"/>
      <c r="M186" s="1065"/>
      <c r="N186" s="1065"/>
      <c r="O186" s="1065"/>
      <c r="P186" s="1065"/>
      <c r="Q186" s="1065"/>
      <c r="R186" s="1065"/>
      <c r="S186" s="429"/>
      <c r="T186" s="430"/>
      <c r="AC186" s="833"/>
    </row>
    <row r="187" spans="1:34" ht="15" hidden="1" customHeight="1">
      <c r="D187" s="1060"/>
      <c r="E187" s="1062" t="s">
        <v>675</v>
      </c>
      <c r="F187" s="1063"/>
      <c r="G187" s="1064"/>
      <c r="H187" s="1065" t="str">
        <f>IF(A185="","",INDEX(DIFFERENTIATION_UNMERGE_SYSTEM,MATCH(A185,DIFFERENTIATION_ID_DIFF,0)))</f>
        <v>котельная г. Сафоново, ул. Первомайская</v>
      </c>
      <c r="I187" s="1065"/>
      <c r="J187" s="1065"/>
      <c r="K187" s="1065"/>
      <c r="L187" s="1065"/>
      <c r="M187" s="1065"/>
      <c r="N187" s="1065"/>
      <c r="O187" s="1065"/>
      <c r="P187" s="1065"/>
      <c r="Q187" s="1065"/>
      <c r="R187" s="1065"/>
      <c r="S187" s="429"/>
      <c r="T187" s="430"/>
      <c r="AC187" s="833"/>
    </row>
    <row r="188" spans="1:34" ht="24.75" hidden="1" customHeight="1">
      <c r="D188" s="1060"/>
      <c r="E188" s="1066" t="s">
        <v>699</v>
      </c>
      <c r="F188" s="1066"/>
      <c r="G188" s="1066"/>
      <c r="H188" s="1066"/>
      <c r="I188" s="1066"/>
      <c r="J188" s="1066"/>
      <c r="K188" s="1066"/>
      <c r="L188" s="1066"/>
      <c r="M188" s="1066"/>
      <c r="N188" s="1066"/>
      <c r="O188" s="1066"/>
      <c r="P188" s="1066"/>
      <c r="Q188" s="410">
        <f>SUMIF(T189:T190,"i",Q189:Q190)</f>
        <v>0</v>
      </c>
      <c r="R188" s="434"/>
      <c r="S188" s="141" t="s">
        <v>700</v>
      </c>
      <c r="T188" s="430" t="s">
        <v>701</v>
      </c>
      <c r="U188" s="975">
        <v>1</v>
      </c>
      <c r="V188" s="975" t="e">
        <f>INDEX(B_FHD_FLAG_INDEX_1,1,MATCH(A185,B_FHD_FLAG_DIFFERENTIATION,0))</f>
        <v>#REF!</v>
      </c>
      <c r="AC188" s="833"/>
    </row>
    <row r="189" spans="1:34" ht="11.25" hidden="1" customHeight="1">
      <c r="D189" s="1060"/>
      <c r="E189" s="165"/>
      <c r="F189" s="165">
        <v>0</v>
      </c>
      <c r="G189" s="165"/>
      <c r="H189" s="165"/>
      <c r="I189" s="165"/>
      <c r="J189" s="165"/>
      <c r="K189" s="165"/>
      <c r="L189" s="165"/>
      <c r="M189" s="165"/>
      <c r="N189" s="165"/>
      <c r="O189" s="165"/>
      <c r="P189" s="165"/>
      <c r="Q189" s="165"/>
      <c r="R189" s="165"/>
      <c r="S189" s="164"/>
      <c r="T189" s="435"/>
      <c r="U189" s="833"/>
      <c r="V189" s="833"/>
      <c r="AC189" s="833"/>
    </row>
    <row r="190" spans="1:34" ht="11.25" hidden="1" customHeight="1">
      <c r="D190" s="1060"/>
      <c r="E190" s="366" t="s">
        <v>5</v>
      </c>
      <c r="F190" s="75" t="s">
        <v>5</v>
      </c>
      <c r="G190" s="75" t="s">
        <v>704</v>
      </c>
      <c r="H190" s="86" t="s">
        <v>5</v>
      </c>
      <c r="I190" s="86"/>
      <c r="J190" s="86"/>
      <c r="K190" s="86"/>
      <c r="L190" s="86"/>
      <c r="M190" s="86"/>
      <c r="N190" s="86"/>
      <c r="O190" s="86"/>
      <c r="P190" s="86"/>
      <c r="Q190" s="86"/>
      <c r="R190" s="103"/>
      <c r="S190" s="437"/>
      <c r="T190" s="435"/>
      <c r="U190" s="833"/>
      <c r="V190" s="833"/>
      <c r="AC190" s="833"/>
    </row>
    <row r="191" spans="1:34" ht="5.25" hidden="1" customHeight="1">
      <c r="D191" s="1060"/>
      <c r="E191" s="438"/>
      <c r="F191" s="438"/>
      <c r="G191" s="438"/>
      <c r="H191" s="438"/>
      <c r="I191" s="438"/>
      <c r="J191" s="438"/>
      <c r="K191" s="438"/>
      <c r="L191" s="438"/>
      <c r="M191" s="438"/>
      <c r="N191" s="438"/>
      <c r="O191" s="438"/>
      <c r="P191" s="438"/>
      <c r="Q191" s="376"/>
      <c r="R191" s="439"/>
      <c r="S191" s="165"/>
      <c r="T191" s="430" t="s">
        <v>701</v>
      </c>
      <c r="U191" s="975">
        <v>1</v>
      </c>
      <c r="V191" s="975" t="s">
        <v>684</v>
      </c>
    </row>
    <row r="192" spans="1:34" ht="5.25" hidden="1" customHeight="1">
      <c r="D192" s="1060"/>
      <c r="E192" s="165"/>
      <c r="F192" s="165"/>
      <c r="G192" s="165"/>
      <c r="H192" s="165"/>
      <c r="I192" s="165"/>
      <c r="J192" s="165"/>
      <c r="K192" s="165"/>
      <c r="L192" s="165"/>
      <c r="M192" s="165"/>
      <c r="N192" s="165"/>
      <c r="O192" s="165"/>
      <c r="P192" s="165"/>
      <c r="Q192" s="165"/>
      <c r="R192" s="165"/>
      <c r="S192" s="164"/>
      <c r="T192" s="435"/>
      <c r="U192" s="833"/>
      <c r="V192" s="833"/>
    </row>
    <row r="193" spans="4:22" ht="5.25" hidden="1" customHeight="1">
      <c r="D193" s="1061"/>
      <c r="E193" s="440"/>
      <c r="F193" s="441"/>
      <c r="G193" s="441"/>
      <c r="H193" s="442"/>
      <c r="I193" s="442"/>
      <c r="J193" s="442"/>
      <c r="K193" s="442"/>
      <c r="L193" s="442"/>
      <c r="M193" s="442"/>
      <c r="N193" s="442"/>
      <c r="O193" s="442"/>
      <c r="P193" s="442"/>
      <c r="Q193" s="442"/>
      <c r="R193" s="443"/>
      <c r="S193" s="444"/>
      <c r="T193" s="435"/>
      <c r="U193" s="833"/>
      <c r="V193" s="833"/>
    </row>
    <row r="194" spans="4:22" ht="18.75" customHeight="1">
      <c r="D194" s="445"/>
      <c r="E194" s="445"/>
      <c r="F194" s="445"/>
      <c r="G194" s="445"/>
      <c r="H194" s="445"/>
      <c r="I194" s="445"/>
      <c r="J194" s="445"/>
      <c r="K194" s="445"/>
      <c r="L194" s="445"/>
      <c r="M194" s="445"/>
      <c r="N194" s="445"/>
      <c r="O194" s="445"/>
      <c r="P194" s="445"/>
      <c r="Q194" s="445"/>
      <c r="R194" s="445"/>
      <c r="S194" s="445"/>
    </row>
    <row r="198" spans="4:22" ht="11.25" customHeight="1">
      <c r="E198" s="833"/>
      <c r="F198" s="833"/>
      <c r="G198" s="833"/>
      <c r="H198" s="833"/>
      <c r="I198" s="833"/>
      <c r="J198" s="833"/>
      <c r="K198" s="833"/>
      <c r="L198" s="833"/>
      <c r="M198" s="833"/>
      <c r="N198" s="833"/>
      <c r="O198" s="833"/>
      <c r="P198" s="833"/>
      <c r="Q198" s="833"/>
      <c r="R198" s="833"/>
    </row>
  </sheetData>
  <sheetProtection formatColumns="0" formatRows="0" insertRows="0" deleteColumns="0" deleteRows="0" sort="0" autoFilter="0"/>
  <mergeCells count="269">
    <mergeCell ref="D14:D22"/>
    <mergeCell ref="H14:R14"/>
    <mergeCell ref="H15:R15"/>
    <mergeCell ref="H16:R16"/>
    <mergeCell ref="E198:R198"/>
    <mergeCell ref="E20:P20"/>
    <mergeCell ref="E5:K5"/>
    <mergeCell ref="E6:K6"/>
    <mergeCell ref="E9:R9"/>
    <mergeCell ref="E35:P35"/>
    <mergeCell ref="H42:R42"/>
    <mergeCell ref="E43:G43"/>
    <mergeCell ref="H43:R43"/>
    <mergeCell ref="E44:P44"/>
    <mergeCell ref="H51:R51"/>
    <mergeCell ref="E52:G52"/>
    <mergeCell ref="H52:R52"/>
    <mergeCell ref="E53:P53"/>
    <mergeCell ref="H60:R60"/>
    <mergeCell ref="E61:G61"/>
    <mergeCell ref="H61:R61"/>
    <mergeCell ref="E62:P62"/>
    <mergeCell ref="H69:R69"/>
    <mergeCell ref="E70:G70"/>
    <mergeCell ref="S9:S10"/>
    <mergeCell ref="E10:F10"/>
    <mergeCell ref="H10:I10"/>
    <mergeCell ref="L10:M10"/>
    <mergeCell ref="H24:R24"/>
    <mergeCell ref="E25:G25"/>
    <mergeCell ref="H25:R25"/>
    <mergeCell ref="E26:P26"/>
    <mergeCell ref="AC23:AC28"/>
    <mergeCell ref="E24:G24"/>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H33:R33"/>
    <mergeCell ref="E34:G34"/>
    <mergeCell ref="H34:R34"/>
    <mergeCell ref="AC32:AC37"/>
    <mergeCell ref="E33:G33"/>
    <mergeCell ref="U38:U40"/>
    <mergeCell ref="V38:V40"/>
    <mergeCell ref="U35:U37"/>
    <mergeCell ref="V35:V37"/>
    <mergeCell ref="D32:D40"/>
    <mergeCell ref="E32:G32"/>
    <mergeCell ref="H32:R32"/>
    <mergeCell ref="AC41:AC46"/>
    <mergeCell ref="E42:G42"/>
    <mergeCell ref="U47:U49"/>
    <mergeCell ref="V47:V49"/>
    <mergeCell ref="U44:U46"/>
    <mergeCell ref="V44:V46"/>
    <mergeCell ref="D41:D49"/>
    <mergeCell ref="E41:G41"/>
    <mergeCell ref="H41:R41"/>
    <mergeCell ref="AC50:AC55"/>
    <mergeCell ref="E51:G51"/>
    <mergeCell ref="U56:U58"/>
    <mergeCell ref="V56:V58"/>
    <mergeCell ref="U53:U55"/>
    <mergeCell ref="V53:V55"/>
    <mergeCell ref="D50:D58"/>
    <mergeCell ref="E50:G50"/>
    <mergeCell ref="H50:R50"/>
    <mergeCell ref="AC59:AC64"/>
    <mergeCell ref="E60:G60"/>
    <mergeCell ref="U65:U67"/>
    <mergeCell ref="V65:V67"/>
    <mergeCell ref="U62:U64"/>
    <mergeCell ref="V62:V64"/>
    <mergeCell ref="D59:D67"/>
    <mergeCell ref="E59:G59"/>
    <mergeCell ref="H59:R59"/>
    <mergeCell ref="H70:R70"/>
    <mergeCell ref="E71:P71"/>
    <mergeCell ref="AC68:AC73"/>
    <mergeCell ref="E69:G69"/>
    <mergeCell ref="U74:U76"/>
    <mergeCell ref="V74:V76"/>
    <mergeCell ref="U71:U73"/>
    <mergeCell ref="V71:V73"/>
    <mergeCell ref="D68:D76"/>
    <mergeCell ref="E68:G68"/>
    <mergeCell ref="H68:R68"/>
    <mergeCell ref="D77:D85"/>
    <mergeCell ref="E77:G77"/>
    <mergeCell ref="H77:R77"/>
    <mergeCell ref="H87:R87"/>
    <mergeCell ref="E88:G88"/>
    <mergeCell ref="H88:R88"/>
    <mergeCell ref="E89:P89"/>
    <mergeCell ref="AC86:AC91"/>
    <mergeCell ref="E87:G87"/>
    <mergeCell ref="H78:R78"/>
    <mergeCell ref="E79:G79"/>
    <mergeCell ref="H79:R79"/>
    <mergeCell ref="E80:P80"/>
    <mergeCell ref="AC77:AC82"/>
    <mergeCell ref="E78:G78"/>
    <mergeCell ref="U83:U85"/>
    <mergeCell ref="V83:V85"/>
    <mergeCell ref="U80:U82"/>
    <mergeCell ref="V80:V82"/>
    <mergeCell ref="U92:U94"/>
    <mergeCell ref="V92:V94"/>
    <mergeCell ref="U89:U91"/>
    <mergeCell ref="V89:V91"/>
    <mergeCell ref="D86:D94"/>
    <mergeCell ref="E86:G86"/>
    <mergeCell ref="H86:R86"/>
    <mergeCell ref="H96:R96"/>
    <mergeCell ref="E97:G97"/>
    <mergeCell ref="H97:R97"/>
    <mergeCell ref="E98:P98"/>
    <mergeCell ref="AC95:AC100"/>
    <mergeCell ref="E96:G96"/>
    <mergeCell ref="U101:U103"/>
    <mergeCell ref="V101:V103"/>
    <mergeCell ref="U98:U100"/>
    <mergeCell ref="V98:V100"/>
    <mergeCell ref="D95:D103"/>
    <mergeCell ref="E95:G95"/>
    <mergeCell ref="H95:R95"/>
    <mergeCell ref="D104:D112"/>
    <mergeCell ref="E104:G104"/>
    <mergeCell ref="H104:R104"/>
    <mergeCell ref="H114:R114"/>
    <mergeCell ref="E115:G115"/>
    <mergeCell ref="H115:R115"/>
    <mergeCell ref="E116:P116"/>
    <mergeCell ref="AC113:AC118"/>
    <mergeCell ref="E114:G114"/>
    <mergeCell ref="H105:R105"/>
    <mergeCell ref="E106:G106"/>
    <mergeCell ref="H106:R106"/>
    <mergeCell ref="E107:P107"/>
    <mergeCell ref="AC104:AC109"/>
    <mergeCell ref="E105:G105"/>
    <mergeCell ref="U110:U112"/>
    <mergeCell ref="V110:V112"/>
    <mergeCell ref="U107:U109"/>
    <mergeCell ref="V107:V109"/>
    <mergeCell ref="U119:U121"/>
    <mergeCell ref="V119:V121"/>
    <mergeCell ref="U116:U118"/>
    <mergeCell ref="V116:V118"/>
    <mergeCell ref="D113:D121"/>
    <mergeCell ref="E113:G113"/>
    <mergeCell ref="H113:R113"/>
    <mergeCell ref="H123:R123"/>
    <mergeCell ref="E124:G124"/>
    <mergeCell ref="H124:R124"/>
    <mergeCell ref="E125:P125"/>
    <mergeCell ref="AC122:AC127"/>
    <mergeCell ref="E123:G123"/>
    <mergeCell ref="U128:U130"/>
    <mergeCell ref="V128:V130"/>
    <mergeCell ref="U125:U127"/>
    <mergeCell ref="V125:V127"/>
    <mergeCell ref="D122:D130"/>
    <mergeCell ref="E122:G122"/>
    <mergeCell ref="H122:R122"/>
    <mergeCell ref="D131:D139"/>
    <mergeCell ref="E131:G131"/>
    <mergeCell ref="H131:R131"/>
    <mergeCell ref="H141:R141"/>
    <mergeCell ref="E142:G142"/>
    <mergeCell ref="H142:R142"/>
    <mergeCell ref="E143:P143"/>
    <mergeCell ref="AC140:AC145"/>
    <mergeCell ref="E141:G141"/>
    <mergeCell ref="H132:R132"/>
    <mergeCell ref="E133:G133"/>
    <mergeCell ref="H133:R133"/>
    <mergeCell ref="E134:P134"/>
    <mergeCell ref="AC131:AC136"/>
    <mergeCell ref="E132:G132"/>
    <mergeCell ref="U137:U139"/>
    <mergeCell ref="V137:V139"/>
    <mergeCell ref="U134:U136"/>
    <mergeCell ref="V134:V136"/>
    <mergeCell ref="U146:U148"/>
    <mergeCell ref="V146:V148"/>
    <mergeCell ref="U143:U145"/>
    <mergeCell ref="V143:V145"/>
    <mergeCell ref="D140:D148"/>
    <mergeCell ref="E140:G140"/>
    <mergeCell ref="H140:R140"/>
    <mergeCell ref="H150:R150"/>
    <mergeCell ref="E151:G151"/>
    <mergeCell ref="H151:R151"/>
    <mergeCell ref="E152:P152"/>
    <mergeCell ref="AC149:AC154"/>
    <mergeCell ref="E150:G150"/>
    <mergeCell ref="U155:U157"/>
    <mergeCell ref="V155:V157"/>
    <mergeCell ref="U152:U154"/>
    <mergeCell ref="V152:V154"/>
    <mergeCell ref="D149:D157"/>
    <mergeCell ref="E149:G149"/>
    <mergeCell ref="H149:R149"/>
    <mergeCell ref="D158:D166"/>
    <mergeCell ref="E158:G158"/>
    <mergeCell ref="H158:R158"/>
    <mergeCell ref="H168:R168"/>
    <mergeCell ref="E169:G169"/>
    <mergeCell ref="H169:R169"/>
    <mergeCell ref="E170:P170"/>
    <mergeCell ref="AC167:AC172"/>
    <mergeCell ref="E168:G168"/>
    <mergeCell ref="H159:R159"/>
    <mergeCell ref="E160:G160"/>
    <mergeCell ref="H160:R160"/>
    <mergeCell ref="E161:P161"/>
    <mergeCell ref="AC158:AC163"/>
    <mergeCell ref="E159:G159"/>
    <mergeCell ref="U164:U166"/>
    <mergeCell ref="V164:V166"/>
    <mergeCell ref="U161:U163"/>
    <mergeCell ref="V161:V163"/>
    <mergeCell ref="U173:U175"/>
    <mergeCell ref="V173:V175"/>
    <mergeCell ref="U170:U172"/>
    <mergeCell ref="V170:V172"/>
    <mergeCell ref="D167:D175"/>
    <mergeCell ref="E167:G167"/>
    <mergeCell ref="H167:R167"/>
    <mergeCell ref="H177:R177"/>
    <mergeCell ref="E178:G178"/>
    <mergeCell ref="H178:R178"/>
    <mergeCell ref="E179:P179"/>
    <mergeCell ref="AC176:AC181"/>
    <mergeCell ref="E177:G177"/>
    <mergeCell ref="U182:U184"/>
    <mergeCell ref="V182:V184"/>
    <mergeCell ref="U179:U181"/>
    <mergeCell ref="V179:V181"/>
    <mergeCell ref="D176:D184"/>
    <mergeCell ref="E176:G176"/>
    <mergeCell ref="H176:R176"/>
    <mergeCell ref="D185:D193"/>
    <mergeCell ref="E185:G185"/>
    <mergeCell ref="H185:R185"/>
    <mergeCell ref="H186:R186"/>
    <mergeCell ref="E187:G187"/>
    <mergeCell ref="H187:R187"/>
    <mergeCell ref="E188:P188"/>
    <mergeCell ref="AC185:AC190"/>
    <mergeCell ref="E186:G186"/>
    <mergeCell ref="U191:U193"/>
    <mergeCell ref="V191:V193"/>
    <mergeCell ref="U188:U190"/>
    <mergeCell ref="V188:V19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49"/>
  <sheetViews>
    <sheetView showGridLines="0" topLeftCell="D5" zoomScale="90" workbookViewId="0"/>
  </sheetViews>
  <sheetFormatPr defaultColWidth="9.140625" defaultRowHeight="11.25" customHeight="1"/>
  <cols>
    <col min="1" max="1" width="10.7109375" hidden="1" customWidth="1"/>
    <col min="2" max="2" width="16.85546875" hidden="1" customWidth="1"/>
    <col min="3" max="3" width="5.5703125" hidden="1" customWidth="1"/>
    <col min="4" max="4" width="3.7109375" customWidth="1"/>
    <col min="5" max="5" width="7.7109375" customWidth="1"/>
    <col min="6" max="6" width="56.140625" customWidth="1"/>
    <col min="7" max="7" width="10.42578125" customWidth="1"/>
    <col min="8" max="8" width="40.7109375" hidden="1" customWidth="1"/>
    <col min="9" max="9" width="40.7109375" customWidth="1"/>
    <col min="10" max="10" width="102.85546875" customWidth="1"/>
    <col min="11" max="11" width="9.7109375" customWidth="1"/>
    <col min="12" max="12" width="5.28515625" customWidth="1"/>
    <col min="13" max="17" width="3.7109375" customWidth="1"/>
    <col min="18" max="18" width="10.5703125" customWidth="1"/>
    <col min="19" max="19" width="34.7109375" customWidth="1"/>
    <col min="20" max="20" width="9.42578125" customWidth="1"/>
  </cols>
  <sheetData>
    <row r="1" spans="5:11" ht="11.25" hidden="1" customHeight="1">
      <c r="H1" s="21">
        <v>4</v>
      </c>
      <c r="I1" s="21">
        <v>4</v>
      </c>
    </row>
    <row r="2" spans="5:11" ht="22.5" hidden="1" customHeight="1">
      <c r="E2" s="64"/>
      <c r="F2" s="66"/>
      <c r="G2" s="64" t="s">
        <v>670</v>
      </c>
      <c r="H2" s="280"/>
      <c r="I2" s="280"/>
      <c r="J2" s="400" t="s">
        <v>723</v>
      </c>
    </row>
    <row r="3" spans="5:11" ht="11.25" hidden="1" customHeight="1"/>
    <row r="4" spans="5:11" ht="11.25" hidden="1" customHeight="1">
      <c r="J4" s="402">
        <v>4</v>
      </c>
    </row>
    <row r="6" spans="5:11" ht="22.5" customHeight="1">
      <c r="E6" s="906" t="s">
        <v>724</v>
      </c>
      <c r="F6" s="906"/>
      <c r="G6" s="906"/>
      <c r="H6" s="906"/>
      <c r="I6" s="906"/>
    </row>
    <row r="7" spans="5:11" ht="24" customHeight="1">
      <c r="E7" s="927" t="str">
        <f>IF(org=0,"Не определено",org)</f>
        <v>ООО "Смоленскрегионтеплоэнерго"</v>
      </c>
      <c r="F7" s="927"/>
      <c r="G7" s="927"/>
      <c r="H7" s="927"/>
      <c r="I7" s="927"/>
    </row>
    <row r="9" spans="5:11" ht="0.75" customHeight="1">
      <c r="H9" s="403"/>
      <c r="I9" s="403" t="s">
        <v>210</v>
      </c>
    </row>
    <row r="10" spans="5:11" ht="11.25" customHeight="1">
      <c r="E10" s="404"/>
      <c r="F10" s="1055" t="s">
        <v>200</v>
      </c>
      <c r="G10" s="1056"/>
      <c r="H10" s="407" t="str">
        <f>IF(H9="","",INDEX(DIFFERENTIATION_UNMERGE_VD,MATCH(H9,DIFFERENTIATION_ID_DIFF,0)))</f>
        <v/>
      </c>
      <c r="I10" s="40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858"/>
    </row>
    <row r="11" spans="5:11" ht="11.25" customHeight="1">
      <c r="E11" s="404"/>
      <c r="F11" s="1055" t="s">
        <v>674</v>
      </c>
      <c r="G11" s="1056"/>
      <c r="H11" s="407" t="str">
        <f>IF(H9="","",INDEX(DIFFERENTIATION_UNMERGE_AREA,MATCH(H9,DIFFERENTIATION_ID_DIFF,0)))</f>
        <v/>
      </c>
      <c r="I11" s="407" t="str">
        <f>IF(I9="","",INDEX(DIFFERENTIATION_UNMERGE_AREA,MATCH(I9,DIFFERENTIATION_ID_DIFF,0)))</f>
        <v>Территория 1</v>
      </c>
      <c r="J11" s="858"/>
    </row>
    <row r="12" spans="5:11" ht="11.25" hidden="1" customHeight="1">
      <c r="E12" s="446"/>
      <c r="F12" s="1070" t="s">
        <v>675</v>
      </c>
      <c r="G12" s="1071"/>
      <c r="H12" s="447" t="str">
        <f>IF(H9="","",INDEX(DIFFERENTIATION_UNMERGE_SYSTEM,MATCH(H9,DIFFERENTIATION_ID_DIFF,0)))</f>
        <v/>
      </c>
      <c r="I12" s="447" t="str">
        <f>IF(I9="","",INDEX(DIFFERENTIATION_UNMERGE_SYSTEM,MATCH(I9,DIFFERENTIATION_ID_DIFF,0)))</f>
        <v>котельная г. Вязьма ул. Московская</v>
      </c>
      <c r="J12" s="858"/>
    </row>
    <row r="13" spans="5:11" ht="11.25" customHeight="1">
      <c r="E13" s="1057" t="s">
        <v>424</v>
      </c>
      <c r="F13" s="1058"/>
      <c r="G13" s="1058"/>
      <c r="H13" s="405"/>
      <c r="I13" s="405"/>
      <c r="J13" s="858"/>
    </row>
    <row r="14" spans="5:11" ht="22.5" customHeight="1">
      <c r="E14" s="64" t="s">
        <v>71</v>
      </c>
      <c r="F14" s="64" t="s">
        <v>426</v>
      </c>
      <c r="G14" s="64" t="s">
        <v>676</v>
      </c>
      <c r="H14" s="64" t="s">
        <v>427</v>
      </c>
      <c r="I14" s="64" t="s">
        <v>427</v>
      </c>
      <c r="J14" s="858"/>
    </row>
    <row r="15" spans="5:11" ht="18.75" customHeight="1">
      <c r="E15" s="448" t="s">
        <v>204</v>
      </c>
      <c r="F15" s="141" t="s">
        <v>725</v>
      </c>
      <c r="G15" s="64" t="s">
        <v>670</v>
      </c>
      <c r="H15" s="408"/>
      <c r="I15" s="408"/>
      <c r="J15" s="265" t="s">
        <v>726</v>
      </c>
      <c r="K15" s="449" t="s">
        <v>727</v>
      </c>
    </row>
    <row r="16" spans="5:11" ht="33.75" customHeight="1">
      <c r="E16" s="448" t="s">
        <v>87</v>
      </c>
      <c r="F16" s="141" t="s">
        <v>728</v>
      </c>
      <c r="G16" s="64" t="s">
        <v>670</v>
      </c>
      <c r="H16" s="410">
        <f>SUM(H17,H20:H32)</f>
        <v>0</v>
      </c>
      <c r="I16" s="410">
        <f>SUM(I17,I20:I32)</f>
        <v>0</v>
      </c>
      <c r="J16" s="265" t="s">
        <v>729</v>
      </c>
      <c r="K16" s="449" t="s">
        <v>727</v>
      </c>
    </row>
    <row r="17" spans="5:10" ht="18.75" customHeight="1">
      <c r="E17" s="450" t="s">
        <v>730</v>
      </c>
      <c r="F17" s="383" t="s">
        <v>731</v>
      </c>
      <c r="G17" s="6" t="s">
        <v>670</v>
      </c>
      <c r="H17" s="408"/>
      <c r="I17" s="408"/>
      <c r="J17" s="265" t="s">
        <v>732</v>
      </c>
    </row>
    <row r="18" spans="5:10" ht="22.5" customHeight="1">
      <c r="E18" s="450" t="s">
        <v>733</v>
      </c>
      <c r="F18" s="451" t="s">
        <v>734</v>
      </c>
      <c r="G18" s="6" t="s">
        <v>670</v>
      </c>
      <c r="H18" s="408"/>
      <c r="I18" s="408"/>
      <c r="J18" s="265" t="s">
        <v>735</v>
      </c>
    </row>
    <row r="19" spans="5:10" ht="33.75" customHeight="1">
      <c r="E19" s="450" t="s">
        <v>736</v>
      </c>
      <c r="F19" s="451" t="s">
        <v>737</v>
      </c>
      <c r="G19" s="6" t="s">
        <v>670</v>
      </c>
      <c r="H19" s="408"/>
      <c r="I19" s="408"/>
      <c r="J19" s="265"/>
    </row>
    <row r="20" spans="5:10" ht="18.75" customHeight="1">
      <c r="E20" s="450" t="s">
        <v>431</v>
      </c>
      <c r="F20" s="383" t="s">
        <v>738</v>
      </c>
      <c r="G20" s="6" t="s">
        <v>670</v>
      </c>
      <c r="H20" s="408"/>
      <c r="I20" s="408"/>
      <c r="J20" s="265" t="s">
        <v>739</v>
      </c>
    </row>
    <row r="21" spans="5:10" ht="18.75" customHeight="1">
      <c r="E21" s="450" t="s">
        <v>740</v>
      </c>
      <c r="F21" s="451" t="s">
        <v>741</v>
      </c>
      <c r="G21" s="6" t="s">
        <v>670</v>
      </c>
      <c r="H21" s="408"/>
      <c r="I21" s="408"/>
      <c r="J21" s="265"/>
    </row>
    <row r="22" spans="5:10" ht="18.75" customHeight="1">
      <c r="E22" s="450" t="s">
        <v>742</v>
      </c>
      <c r="F22" s="451" t="s">
        <v>743</v>
      </c>
      <c r="G22" s="6" t="s">
        <v>670</v>
      </c>
      <c r="H22" s="408"/>
      <c r="I22" s="408"/>
      <c r="J22" s="265"/>
    </row>
    <row r="23" spans="5:10" ht="22.5" customHeight="1">
      <c r="E23" s="450" t="s">
        <v>434</v>
      </c>
      <c r="F23" s="383" t="s">
        <v>744</v>
      </c>
      <c r="G23" s="6" t="s">
        <v>670</v>
      </c>
      <c r="H23" s="408"/>
      <c r="I23" s="408"/>
      <c r="J23" s="265" t="s">
        <v>745</v>
      </c>
    </row>
    <row r="24" spans="5:10" ht="18.75" customHeight="1">
      <c r="E24" s="450" t="s">
        <v>746</v>
      </c>
      <c r="F24" s="451" t="s">
        <v>747</v>
      </c>
      <c r="G24" s="6" t="s">
        <v>670</v>
      </c>
      <c r="H24" s="408"/>
      <c r="I24" s="408"/>
      <c r="J24" s="265"/>
    </row>
    <row r="25" spans="5:10" ht="33.75" customHeight="1">
      <c r="E25" s="450" t="s">
        <v>748</v>
      </c>
      <c r="F25" s="451" t="s">
        <v>749</v>
      </c>
      <c r="G25" s="6" t="s">
        <v>670</v>
      </c>
      <c r="H25" s="408"/>
      <c r="I25" s="408"/>
      <c r="J25" s="265"/>
    </row>
    <row r="26" spans="5:10" ht="22.5" customHeight="1">
      <c r="E26" s="450" t="s">
        <v>750</v>
      </c>
      <c r="F26" s="383" t="s">
        <v>751</v>
      </c>
      <c r="G26" s="6" t="s">
        <v>670</v>
      </c>
      <c r="H26" s="408"/>
      <c r="I26" s="408"/>
      <c r="J26" s="265" t="s">
        <v>752</v>
      </c>
    </row>
    <row r="27" spans="5:10" ht="18.75" customHeight="1">
      <c r="E27" s="452" t="s">
        <v>753</v>
      </c>
      <c r="F27" s="451" t="s">
        <v>754</v>
      </c>
      <c r="G27" s="6" t="s">
        <v>670</v>
      </c>
      <c r="H27" s="453"/>
      <c r="I27" s="453"/>
      <c r="J27" s="265"/>
    </row>
    <row r="28" spans="5:10" ht="18.75" customHeight="1">
      <c r="E28" s="452" t="s">
        <v>755</v>
      </c>
      <c r="F28" s="451" t="s">
        <v>756</v>
      </c>
      <c r="G28" s="6" t="s">
        <v>670</v>
      </c>
      <c r="H28" s="453"/>
      <c r="I28" s="453"/>
      <c r="J28" s="265"/>
    </row>
    <row r="29" spans="5:10" ht="18.75" customHeight="1">
      <c r="E29" s="452" t="s">
        <v>757</v>
      </c>
      <c r="F29" s="383" t="s">
        <v>758</v>
      </c>
      <c r="G29" s="6" t="s">
        <v>670</v>
      </c>
      <c r="H29" s="453"/>
      <c r="I29" s="453"/>
      <c r="J29" s="265"/>
    </row>
    <row r="30" spans="5:10" ht="18.75" customHeight="1">
      <c r="E30" s="452" t="s">
        <v>759</v>
      </c>
      <c r="F30" s="383" t="s">
        <v>760</v>
      </c>
      <c r="G30" s="6" t="s">
        <v>670</v>
      </c>
      <c r="H30" s="453"/>
      <c r="I30" s="453"/>
      <c r="J30" s="265"/>
    </row>
    <row r="31" spans="5:10" ht="18.75" customHeight="1">
      <c r="E31" s="452" t="s">
        <v>761</v>
      </c>
      <c r="F31" s="383" t="s">
        <v>762</v>
      </c>
      <c r="G31" s="6" t="s">
        <v>670</v>
      </c>
      <c r="H31" s="453"/>
      <c r="I31" s="453"/>
      <c r="J31" s="265"/>
    </row>
    <row r="32" spans="5:10" ht="22.5" customHeight="1">
      <c r="E32" s="452" t="s">
        <v>763</v>
      </c>
      <c r="F32" s="383" t="s">
        <v>764</v>
      </c>
      <c r="G32" s="137" t="s">
        <v>670</v>
      </c>
      <c r="H32" s="416">
        <f>SUM(H33:H34)</f>
        <v>0</v>
      </c>
      <c r="I32" s="416">
        <f>SUM(I33:I34)</f>
        <v>0</v>
      </c>
      <c r="J32" s="265" t="s">
        <v>765</v>
      </c>
    </row>
    <row r="33" spans="1:10" ht="0.75" customHeight="1">
      <c r="E33" s="65" t="str">
        <f>E32&amp;".0"</f>
        <v>2.8.0</v>
      </c>
      <c r="F33" s="417"/>
      <c r="G33" s="65"/>
      <c r="H33" s="418"/>
      <c r="I33" s="418"/>
      <c r="J33" s="419"/>
    </row>
    <row r="34" spans="1:10" ht="18.75" customHeight="1">
      <c r="E34" s="423"/>
      <c r="F34" s="454" t="s">
        <v>685</v>
      </c>
      <c r="G34" s="422"/>
      <c r="H34" s="412"/>
      <c r="I34" s="412"/>
      <c r="J34" s="309" t="s">
        <v>766</v>
      </c>
    </row>
    <row r="35" spans="1:10" ht="56.25" customHeight="1">
      <c r="E35" s="452" t="s">
        <v>767</v>
      </c>
      <c r="F35" s="383" t="s">
        <v>768</v>
      </c>
      <c r="G35" s="6" t="s">
        <v>670</v>
      </c>
      <c r="H35" s="453"/>
      <c r="I35" s="453"/>
      <c r="J35" s="265" t="s">
        <v>769</v>
      </c>
    </row>
    <row r="36" spans="1:10" ht="22.5" customHeight="1">
      <c r="A36" s="414" t="s">
        <v>686</v>
      </c>
      <c r="E36" s="450" t="s">
        <v>73</v>
      </c>
      <c r="F36" s="141" t="s">
        <v>770</v>
      </c>
      <c r="G36" s="6" t="s">
        <v>670</v>
      </c>
      <c r="H36" s="408"/>
      <c r="I36" s="408"/>
      <c r="J36" s="265" t="s">
        <v>771</v>
      </c>
    </row>
    <row r="37" spans="1:10" ht="22.5" customHeight="1">
      <c r="A37" s="414"/>
      <c r="E37" s="450" t="s">
        <v>448</v>
      </c>
      <c r="F37" s="383" t="s">
        <v>772</v>
      </c>
      <c r="G37" s="6"/>
      <c r="H37" s="408"/>
      <c r="I37" s="408"/>
      <c r="J37" s="265"/>
    </row>
    <row r="38" spans="1:10" ht="18.75" customHeight="1">
      <c r="E38" s="450" t="s">
        <v>74</v>
      </c>
      <c r="F38" s="141" t="s">
        <v>773</v>
      </c>
      <c r="G38" s="6" t="s">
        <v>670</v>
      </c>
      <c r="H38" s="408"/>
      <c r="I38" s="408"/>
      <c r="J38" s="265" t="s">
        <v>774</v>
      </c>
    </row>
    <row r="39" spans="1:10" ht="22.5" customHeight="1">
      <c r="E39" s="450" t="s">
        <v>775</v>
      </c>
      <c r="F39" s="383" t="s">
        <v>776</v>
      </c>
      <c r="G39" s="6" t="s">
        <v>670</v>
      </c>
      <c r="H39" s="408"/>
      <c r="I39" s="408"/>
      <c r="J39" s="265" t="s">
        <v>777</v>
      </c>
    </row>
    <row r="40" spans="1:10" ht="22.5" customHeight="1">
      <c r="E40" s="450" t="s">
        <v>778</v>
      </c>
      <c r="F40" s="451" t="s">
        <v>779</v>
      </c>
      <c r="G40" s="6" t="s">
        <v>670</v>
      </c>
      <c r="H40" s="408"/>
      <c r="I40" s="408"/>
      <c r="J40" s="265" t="s">
        <v>780</v>
      </c>
    </row>
    <row r="41" spans="1:10" ht="22.5" customHeight="1">
      <c r="E41" s="450" t="s">
        <v>781</v>
      </c>
      <c r="F41" s="451" t="s">
        <v>782</v>
      </c>
      <c r="G41" s="6" t="s">
        <v>670</v>
      </c>
      <c r="H41" s="408"/>
      <c r="I41" s="408"/>
      <c r="J41" s="265" t="s">
        <v>783</v>
      </c>
    </row>
    <row r="42" spans="1:10" ht="22.5" customHeight="1">
      <c r="E42" s="450" t="s">
        <v>784</v>
      </c>
      <c r="F42" s="451" t="s">
        <v>785</v>
      </c>
      <c r="G42" s="6" t="s">
        <v>670</v>
      </c>
      <c r="H42" s="408"/>
      <c r="I42" s="408"/>
      <c r="J42" s="265" t="s">
        <v>786</v>
      </c>
    </row>
    <row r="43" spans="1:10" ht="33.75" customHeight="1">
      <c r="C43" s="242" t="s">
        <v>687</v>
      </c>
      <c r="E43" s="450" t="s">
        <v>117</v>
      </c>
      <c r="F43" s="141" t="s">
        <v>787</v>
      </c>
      <c r="G43" s="64" t="s">
        <v>788</v>
      </c>
      <c r="H43" s="256"/>
      <c r="I43" s="256"/>
      <c r="J43" s="265" t="s">
        <v>789</v>
      </c>
    </row>
    <row r="44" spans="1:10" ht="22.5" customHeight="1">
      <c r="E44" s="450" t="s">
        <v>75</v>
      </c>
      <c r="F44" s="141" t="s">
        <v>790</v>
      </c>
      <c r="G44" s="6" t="s">
        <v>791</v>
      </c>
      <c r="H44" s="401"/>
      <c r="I44" s="401"/>
      <c r="J44" s="265" t="s">
        <v>792</v>
      </c>
    </row>
    <row r="45" spans="1:10" ht="22.5" customHeight="1">
      <c r="E45" s="450" t="s">
        <v>76</v>
      </c>
      <c r="F45" s="141" t="s">
        <v>793</v>
      </c>
      <c r="G45" s="6" t="s">
        <v>794</v>
      </c>
      <c r="H45" s="401"/>
      <c r="I45" s="401"/>
      <c r="J45" s="265" t="s">
        <v>795</v>
      </c>
    </row>
    <row r="46" spans="1:10" ht="18.75" customHeight="1">
      <c r="E46" s="450" t="s">
        <v>82</v>
      </c>
      <c r="F46" s="141" t="s">
        <v>796</v>
      </c>
      <c r="G46" s="6" t="s">
        <v>690</v>
      </c>
      <c r="H46" s="415"/>
      <c r="I46" s="415"/>
      <c r="J46" s="265"/>
    </row>
    <row r="48" spans="1:10" ht="26.25" customHeight="1">
      <c r="F48" s="833"/>
      <c r="G48" s="833"/>
      <c r="H48" s="833"/>
      <c r="I48" s="833"/>
      <c r="J48" s="833"/>
    </row>
    <row r="49" spans="6:10" ht="37.5" customHeight="1">
      <c r="F49" s="833"/>
      <c r="G49" s="833"/>
      <c r="H49" s="833"/>
      <c r="I49" s="833"/>
      <c r="J49" s="83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40"/>
  <sheetViews>
    <sheetView showGridLines="0" topLeftCell="D5" zoomScale="90" workbookViewId="0"/>
  </sheetViews>
  <sheetFormatPr defaultColWidth="9.140625" defaultRowHeight="11.25" customHeight="1"/>
  <cols>
    <col min="1" max="1" width="10.7109375" hidden="1" customWidth="1"/>
    <col min="2" max="2" width="16.85546875" hidden="1" customWidth="1"/>
    <col min="3" max="3" width="5.5703125" hidden="1" customWidth="1"/>
    <col min="4" max="4" width="3.7109375" customWidth="1"/>
    <col min="5" max="5" width="7.7109375" customWidth="1"/>
    <col min="6" max="6" width="54.5703125" customWidth="1"/>
    <col min="7" max="7" width="10.42578125" customWidth="1"/>
    <col min="8" max="8" width="40.7109375" hidden="1" customWidth="1"/>
    <col min="9" max="9" width="40.7109375" customWidth="1"/>
    <col min="10" max="10" width="102.85546875" customWidth="1"/>
    <col min="11" max="11" width="9.7109375" customWidth="1"/>
    <col min="12" max="12" width="5.28515625" customWidth="1"/>
    <col min="13" max="17" width="3.7109375" customWidth="1"/>
    <col min="18" max="18" width="10.5703125" customWidth="1"/>
    <col min="19" max="19" width="34.7109375" customWidth="1"/>
    <col min="20" max="20" width="9.42578125" customWidth="1"/>
  </cols>
  <sheetData>
    <row r="1" spans="5:11" ht="11.25" hidden="1" customHeight="1">
      <c r="H1" s="21">
        <v>4</v>
      </c>
      <c r="I1" s="21">
        <v>4</v>
      </c>
    </row>
    <row r="2" spans="5:11" ht="22.5" hidden="1" customHeight="1">
      <c r="E2" s="64"/>
      <c r="F2" s="66"/>
      <c r="G2" s="64" t="s">
        <v>670</v>
      </c>
      <c r="H2" s="280"/>
      <c r="I2" s="280"/>
      <c r="J2" s="400" t="s">
        <v>671</v>
      </c>
    </row>
    <row r="3" spans="5:11" ht="11.25" hidden="1" customHeight="1"/>
    <row r="4" spans="5:11" ht="11.25" hidden="1" customHeight="1">
      <c r="J4" s="402">
        <v>4</v>
      </c>
    </row>
    <row r="6" spans="5:11" ht="32.25" customHeight="1">
      <c r="E6" s="953" t="s">
        <v>797</v>
      </c>
      <c r="F6" s="953"/>
      <c r="G6" s="953"/>
      <c r="H6" s="953"/>
      <c r="I6" s="953"/>
    </row>
    <row r="7" spans="5:11" ht="24" customHeight="1">
      <c r="E7" s="927" t="str">
        <f>IF(org=0,"Не определено",org)</f>
        <v>ООО "Смоленскрегионтеплоэнерго"</v>
      </c>
      <c r="F7" s="927"/>
      <c r="G7" s="927"/>
      <c r="H7" s="927"/>
      <c r="I7" s="927"/>
    </row>
    <row r="9" spans="5:11" ht="0.75" customHeight="1">
      <c r="H9" s="403"/>
      <c r="I9" s="403" t="s">
        <v>210</v>
      </c>
    </row>
    <row r="10" spans="5:11" ht="11.25" customHeight="1">
      <c r="E10" s="404"/>
      <c r="F10" s="1055" t="s">
        <v>200</v>
      </c>
      <c r="G10" s="1056"/>
      <c r="H10" s="407" t="str">
        <f>IF(H9="","",INDEX(DIFFERENTIATION_UNMERGE_VD,MATCH(H9,DIFFERENTIATION_ID_DIFF,0)))</f>
        <v/>
      </c>
      <c r="I10" s="40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858"/>
    </row>
    <row r="11" spans="5:11" ht="11.25" customHeight="1">
      <c r="E11" s="404"/>
      <c r="F11" s="1055" t="s">
        <v>674</v>
      </c>
      <c r="G11" s="1056"/>
      <c r="H11" s="407" t="str">
        <f>IF(H9="","",INDEX(DIFFERENTIATION_UNMERGE_AREA,MATCH(H9,DIFFERENTIATION_ID_DIFF,0)))</f>
        <v/>
      </c>
      <c r="I11" s="407" t="str">
        <f>IF(I9="","",INDEX(DIFFERENTIATION_UNMERGE_AREA,MATCH(I9,DIFFERENTIATION_ID_DIFF,0)))</f>
        <v>Территория 1</v>
      </c>
      <c r="J11" s="858"/>
    </row>
    <row r="12" spans="5:11" ht="11.25" hidden="1" customHeight="1">
      <c r="E12" s="446"/>
      <c r="F12" s="1070" t="s">
        <v>675</v>
      </c>
      <c r="G12" s="1071"/>
      <c r="H12" s="447" t="str">
        <f>IF(H9="","",INDEX(DIFFERENTIATION_UNMERGE_SYSTEM,MATCH(H9,DIFFERENTIATION_ID_DIFF,0)))</f>
        <v/>
      </c>
      <c r="I12" s="447" t="str">
        <f>IF(I9="","",INDEX(DIFFERENTIATION_UNMERGE_SYSTEM,MATCH(I9,DIFFERENTIATION_ID_DIFF,0)))</f>
        <v>котельная г. Вязьма ул. Московская</v>
      </c>
      <c r="J12" s="858"/>
    </row>
    <row r="13" spans="5:11" ht="11.25" customHeight="1">
      <c r="E13" s="1057" t="s">
        <v>424</v>
      </c>
      <c r="F13" s="1058"/>
      <c r="G13" s="1058"/>
      <c r="H13" s="405"/>
      <c r="I13" s="405"/>
      <c r="J13" s="858"/>
    </row>
    <row r="14" spans="5:11" ht="22.5" customHeight="1">
      <c r="E14" s="64" t="s">
        <v>71</v>
      </c>
      <c r="F14" s="64" t="s">
        <v>426</v>
      </c>
      <c r="G14" s="64" t="s">
        <v>676</v>
      </c>
      <c r="H14" s="64" t="s">
        <v>427</v>
      </c>
      <c r="I14" s="64" t="s">
        <v>427</v>
      </c>
      <c r="J14" s="858"/>
    </row>
    <row r="15" spans="5:11" ht="18.75" customHeight="1">
      <c r="E15" s="448" t="s">
        <v>204</v>
      </c>
      <c r="F15" s="141" t="s">
        <v>798</v>
      </c>
      <c r="G15" s="64" t="s">
        <v>670</v>
      </c>
      <c r="H15" s="408"/>
      <c r="I15" s="408"/>
      <c r="J15" s="265" t="s">
        <v>799</v>
      </c>
      <c r="K15" s="449" t="s">
        <v>727</v>
      </c>
    </row>
    <row r="16" spans="5:11" ht="22.5" customHeight="1">
      <c r="E16" s="448" t="s">
        <v>87</v>
      </c>
      <c r="F16" s="149" t="s">
        <v>800</v>
      </c>
      <c r="G16" s="64" t="s">
        <v>670</v>
      </c>
      <c r="H16" s="410">
        <f>SUM(H17,H20:H27)</f>
        <v>0</v>
      </c>
      <c r="I16" s="410">
        <f>SUM(I17,I20:I27)</f>
        <v>0</v>
      </c>
      <c r="J16" s="265" t="s">
        <v>801</v>
      </c>
      <c r="K16" s="449" t="s">
        <v>727</v>
      </c>
    </row>
    <row r="17" spans="5:10" ht="33.75" customHeight="1">
      <c r="E17" s="450" t="s">
        <v>730</v>
      </c>
      <c r="F17" s="191" t="s">
        <v>802</v>
      </c>
      <c r="G17" s="6" t="s">
        <v>670</v>
      </c>
      <c r="H17" s="408"/>
      <c r="I17" s="408"/>
      <c r="J17" s="265" t="s">
        <v>803</v>
      </c>
    </row>
    <row r="18" spans="5:10" ht="18.75" customHeight="1">
      <c r="E18" s="450" t="s">
        <v>733</v>
      </c>
      <c r="F18" s="455" t="s">
        <v>804</v>
      </c>
      <c r="G18" s="6" t="s">
        <v>670</v>
      </c>
      <c r="H18" s="408"/>
      <c r="I18" s="408"/>
      <c r="J18" s="265"/>
    </row>
    <row r="19" spans="5:10" ht="22.5" customHeight="1">
      <c r="E19" s="450" t="s">
        <v>736</v>
      </c>
      <c r="F19" s="455" t="s">
        <v>805</v>
      </c>
      <c r="G19" s="6" t="s">
        <v>670</v>
      </c>
      <c r="H19" s="408"/>
      <c r="I19" s="408"/>
      <c r="J19" s="265"/>
    </row>
    <row r="20" spans="5:10" ht="33.75" customHeight="1">
      <c r="E20" s="450" t="s">
        <v>431</v>
      </c>
      <c r="F20" s="191" t="s">
        <v>806</v>
      </c>
      <c r="G20" s="6" t="s">
        <v>670</v>
      </c>
      <c r="H20" s="408"/>
      <c r="I20" s="408"/>
      <c r="J20" s="265"/>
    </row>
    <row r="21" spans="5:10" ht="33.75" customHeight="1">
      <c r="E21" s="450" t="s">
        <v>434</v>
      </c>
      <c r="F21" s="191" t="s">
        <v>807</v>
      </c>
      <c r="G21" s="6" t="s">
        <v>670</v>
      </c>
      <c r="H21" s="408"/>
      <c r="I21" s="408"/>
      <c r="J21" s="265"/>
    </row>
    <row r="22" spans="5:10" ht="56.25" customHeight="1">
      <c r="E22" s="450" t="s">
        <v>750</v>
      </c>
      <c r="F22" s="191" t="s">
        <v>808</v>
      </c>
      <c r="G22" s="6" t="s">
        <v>670</v>
      </c>
      <c r="H22" s="408"/>
      <c r="I22" s="408"/>
      <c r="J22" s="265"/>
    </row>
    <row r="23" spans="5:10" ht="33.75" customHeight="1">
      <c r="E23" s="450" t="s">
        <v>757</v>
      </c>
      <c r="F23" s="191" t="s">
        <v>809</v>
      </c>
      <c r="G23" s="6" t="s">
        <v>670</v>
      </c>
      <c r="H23" s="408"/>
      <c r="I23" s="408"/>
      <c r="J23" s="265"/>
    </row>
    <row r="24" spans="5:10" ht="33.75" customHeight="1">
      <c r="E24" s="450" t="s">
        <v>759</v>
      </c>
      <c r="F24" s="191" t="s">
        <v>810</v>
      </c>
      <c r="G24" s="6" t="s">
        <v>670</v>
      </c>
      <c r="H24" s="408"/>
      <c r="I24" s="408"/>
      <c r="J24" s="265"/>
    </row>
    <row r="25" spans="5:10" ht="22.5" customHeight="1">
      <c r="E25" s="450" t="s">
        <v>761</v>
      </c>
      <c r="F25" s="191" t="s">
        <v>811</v>
      </c>
      <c r="G25" s="6" t="s">
        <v>670</v>
      </c>
      <c r="H25" s="408"/>
      <c r="I25" s="408"/>
      <c r="J25" s="265"/>
    </row>
    <row r="26" spans="5:10" ht="67.5" customHeight="1">
      <c r="E26" s="450" t="s">
        <v>763</v>
      </c>
      <c r="F26" s="191" t="s">
        <v>812</v>
      </c>
      <c r="G26" s="6" t="s">
        <v>670</v>
      </c>
      <c r="H26" s="408"/>
      <c r="I26" s="408"/>
      <c r="J26" s="265"/>
    </row>
    <row r="27" spans="5:10" ht="22.5" customHeight="1">
      <c r="E27" s="456" t="s">
        <v>767</v>
      </c>
      <c r="F27" s="89" t="s">
        <v>813</v>
      </c>
      <c r="G27" s="137" t="s">
        <v>670</v>
      </c>
      <c r="H27" s="416">
        <f>SUM(H28:H29)</f>
        <v>0</v>
      </c>
      <c r="I27" s="416">
        <f>SUM(I28:I29)</f>
        <v>0</v>
      </c>
      <c r="J27" s="265" t="s">
        <v>765</v>
      </c>
    </row>
    <row r="28" spans="5:10" ht="0.75" customHeight="1">
      <c r="E28" s="65" t="str">
        <f>E27&amp;".0"</f>
        <v>2.9.0</v>
      </c>
      <c r="F28" s="417"/>
      <c r="G28" s="65"/>
      <c r="H28" s="418"/>
      <c r="I28" s="418"/>
      <c r="J28" s="419"/>
    </row>
    <row r="29" spans="5:10" ht="18.75" customHeight="1">
      <c r="E29" s="423"/>
      <c r="F29" s="454" t="s">
        <v>685</v>
      </c>
      <c r="G29" s="422"/>
      <c r="H29" s="412"/>
      <c r="I29" s="412"/>
      <c r="J29" s="309" t="s">
        <v>766</v>
      </c>
    </row>
    <row r="30" spans="5:10" ht="22.5" customHeight="1">
      <c r="E30" s="450" t="s">
        <v>73</v>
      </c>
      <c r="F30" s="457" t="s">
        <v>814</v>
      </c>
      <c r="G30" s="6" t="s">
        <v>670</v>
      </c>
      <c r="H30" s="408"/>
      <c r="I30" s="408"/>
      <c r="J30" s="265"/>
    </row>
    <row r="31" spans="5:10" ht="33.75" customHeight="1">
      <c r="E31" s="450" t="s">
        <v>74</v>
      </c>
      <c r="F31" s="457" t="s">
        <v>815</v>
      </c>
      <c r="G31" s="6" t="s">
        <v>670</v>
      </c>
      <c r="H31" s="408"/>
      <c r="I31" s="408"/>
      <c r="J31" s="265" t="s">
        <v>816</v>
      </c>
    </row>
    <row r="32" spans="5:10" ht="22.5" customHeight="1">
      <c r="E32" s="450" t="s">
        <v>775</v>
      </c>
      <c r="F32" s="191" t="s">
        <v>779</v>
      </c>
      <c r="G32" s="6" t="s">
        <v>670</v>
      </c>
      <c r="H32" s="408"/>
      <c r="I32" s="408"/>
      <c r="J32" s="265" t="s">
        <v>817</v>
      </c>
    </row>
    <row r="33" spans="3:10" ht="22.5" customHeight="1">
      <c r="E33" s="450" t="s">
        <v>818</v>
      </c>
      <c r="F33" s="191" t="s">
        <v>819</v>
      </c>
      <c r="G33" s="6" t="s">
        <v>670</v>
      </c>
      <c r="H33" s="408"/>
      <c r="I33" s="408"/>
      <c r="J33" s="265" t="s">
        <v>820</v>
      </c>
    </row>
    <row r="34" spans="3:10" ht="22.5" customHeight="1">
      <c r="E34" s="450" t="s">
        <v>821</v>
      </c>
      <c r="F34" s="191" t="s">
        <v>785</v>
      </c>
      <c r="G34" s="6" t="s">
        <v>670</v>
      </c>
      <c r="H34" s="408"/>
      <c r="I34" s="408"/>
      <c r="J34" s="265" t="s">
        <v>822</v>
      </c>
    </row>
    <row r="35" spans="3:10" ht="33.75" customHeight="1">
      <c r="C35" s="242" t="s">
        <v>687</v>
      </c>
      <c r="E35" s="450" t="s">
        <v>117</v>
      </c>
      <c r="F35" s="457" t="s">
        <v>787</v>
      </c>
      <c r="G35" s="64" t="s">
        <v>430</v>
      </c>
      <c r="H35" s="256"/>
      <c r="I35" s="256"/>
      <c r="J35" s="265" t="s">
        <v>823</v>
      </c>
    </row>
    <row r="36" spans="3:10" ht="22.5" customHeight="1">
      <c r="E36" s="450" t="s">
        <v>75</v>
      </c>
      <c r="F36" s="457" t="s">
        <v>824</v>
      </c>
      <c r="G36" s="6" t="s">
        <v>791</v>
      </c>
      <c r="H36" s="401"/>
      <c r="I36" s="401"/>
      <c r="J36" s="265" t="s">
        <v>792</v>
      </c>
    </row>
    <row r="37" spans="3:10" ht="22.5" customHeight="1">
      <c r="E37" s="450" t="s">
        <v>76</v>
      </c>
      <c r="F37" s="457" t="s">
        <v>825</v>
      </c>
      <c r="G37" s="6" t="s">
        <v>794</v>
      </c>
      <c r="H37" s="401"/>
      <c r="I37" s="401"/>
      <c r="J37" s="265" t="s">
        <v>795</v>
      </c>
    </row>
    <row r="39" spans="3:10" ht="26.25" customHeight="1">
      <c r="E39" s="458" t="s">
        <v>826</v>
      </c>
      <c r="F39" s="1072" t="s">
        <v>827</v>
      </c>
      <c r="G39" s="833"/>
      <c r="H39" s="833"/>
      <c r="I39" s="833"/>
      <c r="J39" s="833"/>
    </row>
    <row r="40" spans="3:10" ht="37.5" customHeight="1">
      <c r="F40" s="1072" t="s">
        <v>828</v>
      </c>
      <c r="G40" s="833"/>
      <c r="H40" s="833"/>
      <c r="I40" s="833"/>
      <c r="J40" s="83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X100"/>
  <sheetViews>
    <sheetView showGridLines="0" tabSelected="1" topLeftCell="C2" zoomScale="110" workbookViewId="0">
      <selection activeCell="D3" sqref="D3:F3"/>
    </sheetView>
  </sheetViews>
  <sheetFormatPr defaultColWidth="10.5703125" defaultRowHeight="11.25" customHeight="1"/>
  <cols>
    <col min="1" max="1" width="9.140625" hidden="1" customWidth="1"/>
    <col min="2" max="2" width="3.5703125" hidden="1" customWidth="1"/>
    <col min="3" max="3" width="3.7109375" customWidth="1"/>
    <col min="4" max="4" width="7.7109375" customWidth="1"/>
    <col min="5" max="5" width="69.85546875" customWidth="1"/>
    <col min="6" max="6" width="11.140625" customWidth="1"/>
    <col min="7" max="8" width="44" hidden="1" customWidth="1"/>
    <col min="9" max="9" width="12.28515625" customWidth="1"/>
    <col min="10" max="10" width="11.42578125" customWidth="1"/>
    <col min="11" max="11" width="9.5703125" customWidth="1"/>
    <col min="12" max="12" width="9" customWidth="1"/>
    <col min="13" max="13" width="11.7109375" customWidth="1"/>
    <col min="14" max="14" width="10" customWidth="1"/>
    <col min="15" max="46" width="12.28515625" customWidth="1"/>
    <col min="47" max="48" width="12.85546875" customWidth="1"/>
    <col min="49" max="49" width="74" customWidth="1"/>
    <col min="50" max="50" width="3.7109375" customWidth="1"/>
  </cols>
  <sheetData>
    <row r="1" spans="1:50" ht="11.25" hidden="1" customHeight="1">
      <c r="G1" s="21">
        <v>4</v>
      </c>
      <c r="I1" s="21">
        <v>4</v>
      </c>
      <c r="K1" s="21">
        <v>4</v>
      </c>
      <c r="M1" s="21">
        <v>4</v>
      </c>
      <c r="O1" s="21">
        <v>4</v>
      </c>
      <c r="Q1" s="21">
        <v>4</v>
      </c>
      <c r="S1" s="21">
        <v>4</v>
      </c>
      <c r="U1" s="21">
        <v>4</v>
      </c>
      <c r="W1" s="21">
        <v>4</v>
      </c>
      <c r="Y1" s="21">
        <v>4</v>
      </c>
      <c r="AA1" s="21">
        <v>4</v>
      </c>
      <c r="AC1" s="21">
        <v>4</v>
      </c>
      <c r="AE1" s="21">
        <v>4</v>
      </c>
      <c r="AG1" s="21">
        <v>4</v>
      </c>
      <c r="AI1" s="21">
        <v>4</v>
      </c>
      <c r="AK1" s="21">
        <v>4</v>
      </c>
      <c r="AM1" s="21">
        <v>4</v>
      </c>
      <c r="AO1" s="21">
        <v>4</v>
      </c>
      <c r="AQ1" s="21">
        <v>4</v>
      </c>
      <c r="AS1" s="21">
        <v>4</v>
      </c>
      <c r="AU1" s="21">
        <v>4</v>
      </c>
      <c r="AW1" s="21" t="s">
        <v>74</v>
      </c>
    </row>
    <row r="2" spans="1:50" ht="3" customHeight="1"/>
    <row r="3" spans="1:50" ht="75" customHeight="1">
      <c r="D3" s="8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852"/>
      <c r="F3" s="853"/>
    </row>
    <row r="4" spans="1:50" ht="20.25" customHeight="1">
      <c r="D4" s="948" t="str">
        <f>IF(org=0,"Не определено",org)</f>
        <v>ООО "Смоленскрегионтеплоэнерго"</v>
      </c>
      <c r="E4" s="949"/>
      <c r="F4" s="950"/>
    </row>
    <row r="5" spans="1:50" ht="11.25" customHeight="1">
      <c r="H5" s="156"/>
      <c r="J5" s="156"/>
      <c r="L5" s="156"/>
      <c r="N5" s="156"/>
      <c r="P5" s="156"/>
      <c r="R5" s="156"/>
      <c r="T5" s="156"/>
      <c r="V5" s="156"/>
      <c r="X5" s="156"/>
      <c r="Z5" s="156"/>
      <c r="AB5" s="156"/>
      <c r="AD5" s="156"/>
      <c r="AF5" s="156"/>
      <c r="AH5" s="156"/>
      <c r="AJ5" s="156"/>
      <c r="AL5" s="156"/>
      <c r="AN5" s="156"/>
      <c r="AP5" s="156"/>
      <c r="AR5" s="156"/>
      <c r="AT5" s="156"/>
      <c r="AV5" s="156"/>
    </row>
    <row r="6" spans="1:50" ht="0.75" customHeight="1">
      <c r="G6" s="460"/>
      <c r="H6" s="460"/>
      <c r="I6" s="460" t="s">
        <v>210</v>
      </c>
      <c r="J6" s="460"/>
      <c r="K6" s="460" t="s">
        <v>215</v>
      </c>
      <c r="L6" s="460"/>
      <c r="M6" s="460" t="s">
        <v>217</v>
      </c>
      <c r="N6" s="460"/>
      <c r="O6" s="460" t="s">
        <v>219</v>
      </c>
      <c r="P6" s="460"/>
      <c r="Q6" s="460" t="s">
        <v>221</v>
      </c>
      <c r="R6" s="460"/>
      <c r="S6" s="460" t="s">
        <v>223</v>
      </c>
      <c r="T6" s="460"/>
      <c r="U6" s="460" t="s">
        <v>225</v>
      </c>
      <c r="V6" s="460"/>
      <c r="W6" s="460" t="s">
        <v>227</v>
      </c>
      <c r="X6" s="460"/>
      <c r="Y6" s="460" t="s">
        <v>229</v>
      </c>
      <c r="Z6" s="460"/>
      <c r="AA6" s="460" t="s">
        <v>231</v>
      </c>
      <c r="AB6" s="460"/>
      <c r="AC6" s="460" t="s">
        <v>235</v>
      </c>
      <c r="AD6" s="460"/>
      <c r="AE6" s="460" t="s">
        <v>237</v>
      </c>
      <c r="AF6" s="460"/>
      <c r="AG6" s="460" t="s">
        <v>239</v>
      </c>
      <c r="AH6" s="460"/>
      <c r="AI6" s="460" t="s">
        <v>241</v>
      </c>
      <c r="AJ6" s="460"/>
      <c r="AK6" s="460" t="s">
        <v>243</v>
      </c>
      <c r="AL6" s="460"/>
      <c r="AM6" s="460" t="s">
        <v>245</v>
      </c>
      <c r="AN6" s="460"/>
      <c r="AO6" s="460" t="s">
        <v>247</v>
      </c>
      <c r="AP6" s="460"/>
      <c r="AQ6" s="460" t="s">
        <v>249</v>
      </c>
      <c r="AR6" s="460"/>
      <c r="AS6" s="460" t="s">
        <v>251</v>
      </c>
      <c r="AT6" s="460"/>
      <c r="AU6" s="460" t="s">
        <v>233</v>
      </c>
      <c r="AV6" s="460"/>
    </row>
    <row r="7" spans="1:50" ht="11.25" customHeight="1">
      <c r="D7" s="404"/>
      <c r="E7" s="1055" t="s">
        <v>200</v>
      </c>
      <c r="F7" s="1056"/>
      <c r="G7" s="1073" t="str">
        <f>IF(G6="","",INDEX(DIFFERENTIATION_UNMERGE_VD,MATCH(G6,DIFFERENTIATION_ID_DIFF,0)))</f>
        <v/>
      </c>
      <c r="H7" s="1074"/>
      <c r="I7" s="107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1074"/>
      <c r="K7" s="1073"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1074"/>
      <c r="M7" s="1073"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1074"/>
      <c r="O7" s="1073"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1074"/>
      <c r="Q7" s="1073" t="str">
        <f>IF(Q6="","",INDEX(DIFFERENTIATION_UNMERGE_VD,MATCH(Q6,DIFFERENTIATION_ID_DIFF,0)))</f>
        <v>Производство тепловой энергии. Некомбинированная выработка; Передача. Тепловая энергия; Сбыт. Тепловая энергия</v>
      </c>
      <c r="R7" s="1074"/>
      <c r="S7" s="1073" t="str">
        <f>IF(S6="","",INDEX(DIFFERENTIATION_UNMERGE_VD,MATCH(S6,DIFFERENTIATION_ID_DIFF,0)))</f>
        <v>Производство тепловой энергии. Некомбинированная выработка; Передача. Тепловая энергия; Сбыт. Тепловая энергия</v>
      </c>
      <c r="T7" s="1074"/>
      <c r="U7" s="1073" t="str">
        <f>IF(U6="","",INDEX(DIFFERENTIATION_UNMERGE_VD,MATCH(U6,DIFFERENTIATION_ID_DIFF,0)))</f>
        <v>Производство тепловой энергии. Некомбинированная выработка; Передача. Тепловая энергия; Сбыт. Тепловая энергия</v>
      </c>
      <c r="V7" s="1074"/>
      <c r="W7" s="1073" t="str">
        <f>IF(W6="","",INDEX(DIFFERENTIATION_UNMERGE_VD,MATCH(W6,DIFFERENTIATION_ID_DIFF,0)))</f>
        <v>Производство тепловой энергии. Некомбинированная выработка; Передача. Тепловая энергия; Сбыт. Тепловая энергия</v>
      </c>
      <c r="X7" s="1074"/>
      <c r="Y7" s="1073" t="str">
        <f>IF(Y6="","",INDEX(DIFFERENTIATION_UNMERGE_VD,MATCH(Y6,DIFFERENTIATION_ID_DIFF,0)))</f>
        <v>Производство тепловой энергии. Некомбинированная выработка; Передача. Тепловая энергия; Сбыт. Тепловая энергия</v>
      </c>
      <c r="Z7" s="1074"/>
      <c r="AA7" s="1073" t="str">
        <f>IF(AA6="","",INDEX(DIFFERENTIATION_UNMERGE_VD,MATCH(AA6,DIFFERENTIATION_ID_DIFF,0)))</f>
        <v>Производство тепловой энергии. Некомбинированная выработка; Передача. Тепловая энергия; Сбыт. Тепловая энергия</v>
      </c>
      <c r="AB7" s="1074"/>
      <c r="AC7" s="1073" t="str">
        <f>IF(AC6="","",INDEX(DIFFERENTIATION_UNMERGE_VD,MATCH(AC6,DIFFERENTIATION_ID_DIFF,0)))</f>
        <v>Производство тепловой энергии. Некомбинированная выработка; Передача. Тепловая энергия; Сбыт. Тепловая энергия</v>
      </c>
      <c r="AD7" s="1074"/>
      <c r="AE7" s="1073" t="str">
        <f>IF(AE6="","",INDEX(DIFFERENTIATION_UNMERGE_VD,MATCH(AE6,DIFFERENTIATION_ID_DIFF,0)))</f>
        <v>Производство тепловой энергии. Некомбинированная выработка; Передача. Тепловая энергия; Сбыт. Тепловая энергия</v>
      </c>
      <c r="AF7" s="1074"/>
      <c r="AG7" s="1073" t="str">
        <f>IF(AG6="","",INDEX(DIFFERENTIATION_UNMERGE_VD,MATCH(AG6,DIFFERENTIATION_ID_DIFF,0)))</f>
        <v>Производство тепловой энергии. Некомбинированная выработка; Передача. Тепловая энергия; Сбыт. Тепловая энергия</v>
      </c>
      <c r="AH7" s="1074"/>
      <c r="AI7" s="1073" t="str">
        <f>IF(AI6="","",INDEX(DIFFERENTIATION_UNMERGE_VD,MATCH(AI6,DIFFERENTIATION_ID_DIFF,0)))</f>
        <v>Производство тепловой энергии. Некомбинированная выработка; Передача. Тепловая энергия; Сбыт. Тепловая энергия</v>
      </c>
      <c r="AJ7" s="1074"/>
      <c r="AK7" s="1073" t="str">
        <f>IF(AK6="","",INDEX(DIFFERENTIATION_UNMERGE_VD,MATCH(AK6,DIFFERENTIATION_ID_DIFF,0)))</f>
        <v>Производство тепловой энергии. Некомбинированная выработка; Передача. Тепловая энергия; Сбыт. Тепловая энергия</v>
      </c>
      <c r="AL7" s="1074"/>
      <c r="AM7" s="1073" t="str">
        <f>IF(AM6="","",INDEX(DIFFERENTIATION_UNMERGE_VD,MATCH(AM6,DIFFERENTIATION_ID_DIFF,0)))</f>
        <v>Производство тепловой энергии. Некомбинированная выработка; Передача. Тепловая энергия; Сбыт. Тепловая энергия</v>
      </c>
      <c r="AN7" s="1074"/>
      <c r="AO7" s="1073" t="str">
        <f>IF(AO6="","",INDEX(DIFFERENTIATION_UNMERGE_VD,MATCH(AO6,DIFFERENTIATION_ID_DIFF,0)))</f>
        <v>Производство тепловой энергии. Некомбинированная выработка; Передача. Тепловая энергия; Сбыт. Тепловая энергия</v>
      </c>
      <c r="AP7" s="1074"/>
      <c r="AQ7" s="1073" t="str">
        <f>IF(AQ6="","",INDEX(DIFFERENTIATION_UNMERGE_VD,MATCH(AQ6,DIFFERENTIATION_ID_DIFF,0)))</f>
        <v>Производство тепловой энергии. Некомбинированная выработка; Передача. Тепловая энергия; Сбыт. Тепловая энергия</v>
      </c>
      <c r="AR7" s="1074"/>
      <c r="AS7" s="1073" t="str">
        <f>IF(AS6="","",INDEX(DIFFERENTIATION_UNMERGE_VD,MATCH(AS6,DIFFERENTIATION_ID_DIFF,0)))</f>
        <v>Производство тепловой энергии. Некомбинированная выработка; Передача. Тепловая энергия; Сбыт. Тепловая энергия</v>
      </c>
      <c r="AT7" s="1074"/>
      <c r="AU7" s="1073" t="str">
        <f>IF(AU6="","",INDEX(DIFFERENTIATION_UNMERGE_VD,MATCH(AU6,DIFFERENTIATION_ID_DIFF,0)))</f>
        <v>Производство тепловой энергии. Некомбинированная выработка; Передача. Тепловая энергия; Сбыт. Тепловая энергия</v>
      </c>
      <c r="AV7" s="1074"/>
      <c r="AW7" s="907"/>
    </row>
    <row r="8" spans="1:50" ht="11.25" customHeight="1">
      <c r="D8" s="404"/>
      <c r="E8" s="1055" t="s">
        <v>674</v>
      </c>
      <c r="F8" s="1056"/>
      <c r="G8" s="1073" t="str">
        <f>IF(G6="","",INDEX(DIFFERENTIATION_UNMERGE_AREA,MATCH(G6,DIFFERENTIATION_ID_DIFF,0)))</f>
        <v/>
      </c>
      <c r="H8" s="1074"/>
      <c r="I8" s="1073" t="str">
        <f>IF(I6="","",INDEX(DIFFERENTIATION_UNMERGE_AREA,MATCH(I6,DIFFERENTIATION_ID_DIFF,0)))</f>
        <v>Территория 1</v>
      </c>
      <c r="J8" s="1074"/>
      <c r="K8" s="1073" t="str">
        <f>IF(K6="","",INDEX(DIFFERENTIATION_UNMERGE_AREA,MATCH(K6,DIFFERENTIATION_ID_DIFF,0)))</f>
        <v>Территория 2</v>
      </c>
      <c r="L8" s="1074"/>
      <c r="M8" s="1073" t="str">
        <f>IF(M6="","",INDEX(DIFFERENTIATION_UNMERGE_AREA,MATCH(M6,DIFFERENTIATION_ID_DIFF,0)))</f>
        <v>Территория 3</v>
      </c>
      <c r="N8" s="1074"/>
      <c r="O8" s="1073" t="str">
        <f>IF(O6="","",INDEX(DIFFERENTIATION_UNMERGE_AREA,MATCH(O6,DIFFERENTIATION_ID_DIFF,0)))</f>
        <v>Территория 4</v>
      </c>
      <c r="P8" s="1074"/>
      <c r="Q8" s="1073" t="str">
        <f>IF(Q6="","",INDEX(DIFFERENTIATION_UNMERGE_AREA,MATCH(Q6,DIFFERENTIATION_ID_DIFF,0)))</f>
        <v>Территория 5</v>
      </c>
      <c r="R8" s="1074"/>
      <c r="S8" s="1073" t="str">
        <f>IF(S6="","",INDEX(DIFFERENTIATION_UNMERGE_AREA,MATCH(S6,DIFFERENTIATION_ID_DIFF,0)))</f>
        <v>Территория 6</v>
      </c>
      <c r="T8" s="1074"/>
      <c r="U8" s="1073" t="str">
        <f>IF(U6="","",INDEX(DIFFERENTIATION_UNMERGE_AREA,MATCH(U6,DIFFERENTIATION_ID_DIFF,0)))</f>
        <v>Территория 7</v>
      </c>
      <c r="V8" s="1074"/>
      <c r="W8" s="1073" t="str">
        <f>IF(W6="","",INDEX(DIFFERENTIATION_UNMERGE_AREA,MATCH(W6,DIFFERENTIATION_ID_DIFF,0)))</f>
        <v>Территория 8</v>
      </c>
      <c r="X8" s="1074"/>
      <c r="Y8" s="1073" t="str">
        <f>IF(Y6="","",INDEX(DIFFERENTIATION_UNMERGE_AREA,MATCH(Y6,DIFFERENTIATION_ID_DIFF,0)))</f>
        <v>Территория 9</v>
      </c>
      <c r="Z8" s="1074"/>
      <c r="AA8" s="1073" t="str">
        <f>IF(AA6="","",INDEX(DIFFERENTIATION_UNMERGE_AREA,MATCH(AA6,DIFFERENTIATION_ID_DIFF,0)))</f>
        <v>Территория 10</v>
      </c>
      <c r="AB8" s="1074"/>
      <c r="AC8" s="1073" t="str">
        <f>IF(AC6="","",INDEX(DIFFERENTIATION_UNMERGE_AREA,MATCH(AC6,DIFFERENTIATION_ID_DIFF,0)))</f>
        <v>Территория 11</v>
      </c>
      <c r="AD8" s="1074"/>
      <c r="AE8" s="1073" t="str">
        <f>IF(AE6="","",INDEX(DIFFERENTIATION_UNMERGE_AREA,MATCH(AE6,DIFFERENTIATION_ID_DIFF,0)))</f>
        <v>Территория 12</v>
      </c>
      <c r="AF8" s="1074"/>
      <c r="AG8" s="1073" t="str">
        <f>IF(AG6="","",INDEX(DIFFERENTIATION_UNMERGE_AREA,MATCH(AG6,DIFFERENTIATION_ID_DIFF,0)))</f>
        <v>Территория 13</v>
      </c>
      <c r="AH8" s="1074"/>
      <c r="AI8" s="1073" t="str">
        <f>IF(AI6="","",INDEX(DIFFERENTIATION_UNMERGE_AREA,MATCH(AI6,DIFFERENTIATION_ID_DIFF,0)))</f>
        <v>Территория 14</v>
      </c>
      <c r="AJ8" s="1074"/>
      <c r="AK8" s="1073" t="str">
        <f>IF(AK6="","",INDEX(DIFFERENTIATION_UNMERGE_AREA,MATCH(AK6,DIFFERENTIATION_ID_DIFF,0)))</f>
        <v>Территория 15</v>
      </c>
      <c r="AL8" s="1074"/>
      <c r="AM8" s="1073" t="str">
        <f>IF(AM6="","",INDEX(DIFFERENTIATION_UNMERGE_AREA,MATCH(AM6,DIFFERENTIATION_ID_DIFF,0)))</f>
        <v>Территория 16</v>
      </c>
      <c r="AN8" s="1074"/>
      <c r="AO8" s="1073" t="str">
        <f>IF(AO6="","",INDEX(DIFFERENTIATION_UNMERGE_AREA,MATCH(AO6,DIFFERENTIATION_ID_DIFF,0)))</f>
        <v>Территория 17</v>
      </c>
      <c r="AP8" s="1074"/>
      <c r="AQ8" s="1073" t="str">
        <f>IF(AQ6="","",INDEX(DIFFERENTIATION_UNMERGE_AREA,MATCH(AQ6,DIFFERENTIATION_ID_DIFF,0)))</f>
        <v>Территория 18</v>
      </c>
      <c r="AR8" s="1074"/>
      <c r="AS8" s="1073" t="str">
        <f>IF(AS6="","",INDEX(DIFFERENTIATION_UNMERGE_AREA,MATCH(AS6,DIFFERENTIATION_ID_DIFF,0)))</f>
        <v>Территория 19</v>
      </c>
      <c r="AT8" s="1074"/>
      <c r="AU8" s="1073" t="str">
        <f>IF(AU6="","",INDEX(DIFFERENTIATION_UNMERGE_AREA,MATCH(AU6,DIFFERENTIATION_ID_DIFF,0)))</f>
        <v>Территория 10</v>
      </c>
      <c r="AV8" s="1074"/>
      <c r="AW8" s="912"/>
    </row>
    <row r="9" spans="1:50" ht="43.5" customHeight="1">
      <c r="D9" s="404"/>
      <c r="E9" s="1055" t="s">
        <v>675</v>
      </c>
      <c r="F9" s="1056"/>
      <c r="G9" s="1073" t="str">
        <f>IF(G6="","",INDEX(DIFFERENTIATION_UNMERGE_SYSTEM,MATCH(G6,DIFFERENTIATION_ID_DIFF,0)))</f>
        <v/>
      </c>
      <c r="H9" s="1074"/>
      <c r="I9" s="1073" t="str">
        <f>IF(I6="","",INDEX(DIFFERENTIATION_UNMERGE_SYSTEM,MATCH(I6,DIFFERENTIATION_ID_DIFF,0)))</f>
        <v>котельная г. Вязьма ул. Московская</v>
      </c>
      <c r="J9" s="1074"/>
      <c r="K9" s="1073" t="str">
        <f>IF(K6="","",INDEX(DIFFERENTIATION_UNMERGE_SYSTEM,MATCH(K6,DIFFERENTIATION_ID_DIFF,0)))</f>
        <v>Вяземский филиал</v>
      </c>
      <c r="L9" s="1074"/>
      <c r="M9" s="1073" t="str">
        <f>IF(M6="","",INDEX(DIFFERENTIATION_UNMERGE_SYSTEM,MATCH(M6,DIFFERENTIATION_ID_DIFF,0)))</f>
        <v>котельная с. Карманово, ул. Набережная, д. 18, стр. 3</v>
      </c>
      <c r="N9" s="1074"/>
      <c r="O9" s="1073" t="str">
        <f>IF(O6="","",INDEX(DIFFERENTIATION_UNMERGE_SYSTEM,MATCH(O6,DIFFERENTIATION_ID_DIFF,0)))</f>
        <v>Рославльский филиал</v>
      </c>
      <c r="P9" s="1074"/>
      <c r="Q9" s="1073" t="str">
        <f>IF(Q6="","",INDEX(DIFFERENTIATION_UNMERGE_SYSTEM,MATCH(Q6,DIFFERENTIATION_ID_DIFF,0)))</f>
        <v>котельная г. Рославль, ул. Мичурина</v>
      </c>
      <c r="R9" s="1074"/>
      <c r="S9" s="1073" t="str">
        <f>IF(S6="","",INDEX(DIFFERENTIATION_UNMERGE_SYSTEM,MATCH(S6,DIFFERENTIATION_ID_DIFF,0)))</f>
        <v>котельная д. Даньково</v>
      </c>
      <c r="T9" s="1074"/>
      <c r="U9" s="1073" t="str">
        <f>IF(U6="","",INDEX(DIFFERENTIATION_UNMERGE_SYSTEM,MATCH(U6,DIFFERENTIATION_ID_DIFF,0)))</f>
        <v>котельная д. Пересна</v>
      </c>
      <c r="V9" s="1074"/>
      <c r="W9" s="1073" t="str">
        <f>IF(W6="","",INDEX(DIFFERENTIATION_UNMERGE_SYSTEM,MATCH(W6,DIFFERENTIATION_ID_DIFF,0)))</f>
        <v>котельная г. Починок, ул. Садовая</v>
      </c>
      <c r="X9" s="1074"/>
      <c r="Y9" s="1073" t="str">
        <f>IF(Y6="","",INDEX(DIFFERENTIATION_UNMERGE_SYSTEM,MATCH(Y6,DIFFERENTIATION_ID_DIFF,0)))</f>
        <v>Сафоновский филиал</v>
      </c>
      <c r="Z9" s="1074"/>
      <c r="AA9" s="1073" t="str">
        <f>IF(AA6="","",INDEX(DIFFERENTIATION_UNMERGE_SYSTEM,MATCH(AA6,DIFFERENTIATION_ID_DIFF,0)))</f>
        <v>котельная г. Сафоново, ул. Советская</v>
      </c>
      <c r="AB9" s="1074"/>
      <c r="AC9" s="1073" t="str">
        <f>IF(AC6="","",INDEX(DIFFERENTIATION_UNMERGE_SYSTEM,MATCH(AC6,DIFFERENTIATION_ID_DIFF,0)))</f>
        <v>котельная с. Издешково</v>
      </c>
      <c r="AD9" s="1074"/>
      <c r="AE9" s="1073" t="str">
        <f>IF(AE6="","",INDEX(DIFFERENTIATION_UNMERGE_SYSTEM,MATCH(AE6,DIFFERENTIATION_ID_DIFF,0)))</f>
        <v>котельная БМК Михайловское</v>
      </c>
      <c r="AF9" s="1074"/>
      <c r="AG9" s="1073" t="str">
        <f>IF(AG6="","",INDEX(DIFFERENTIATION_UNMERGE_SYSTEM,MATCH(AG6,DIFFERENTIATION_ID_DIFF,0)))</f>
        <v>котельные пгт. Холм-Жирковское, ул. Кирова,ул. Советская</v>
      </c>
      <c r="AH9" s="1074"/>
      <c r="AI9" s="1073" t="str">
        <f>IF(AI6="","",INDEX(DIFFERENTIATION_UNMERGE_SYSTEM,MATCH(AI6,DIFFERENTIATION_ID_DIFF,0)))</f>
        <v>котельная ст. Игоревская</v>
      </c>
      <c r="AJ9" s="1074"/>
      <c r="AK9" s="1073" t="str">
        <f>IF(AK6="","",INDEX(DIFFERENTIATION_UNMERGE_SYSTEM,MATCH(AK6,DIFFERENTIATION_ID_DIFF,0)))</f>
        <v>Ярцевский филиал</v>
      </c>
      <c r="AL9" s="1074"/>
      <c r="AM9" s="1073" t="str">
        <f>IF(AM6="","",INDEX(DIFFERENTIATION_UNMERGE_SYSTEM,MATCH(AM6,DIFFERENTIATION_ID_DIFF,0)))</f>
        <v>п. Красный</v>
      </c>
      <c r="AN9" s="1074"/>
      <c r="AO9" s="1073" t="str">
        <f>IF(AO6="","",INDEX(DIFFERENTIATION_UNMERGE_SYSTEM,MATCH(AO6,DIFFERENTIATION_ID_DIFF,0)))</f>
        <v>котельная д. Богородицкое</v>
      </c>
      <c r="AP9" s="1074"/>
      <c r="AQ9" s="1073" t="str">
        <f>IF(AQ6="","",INDEX(DIFFERENTIATION_UNMERGE_SYSTEM,MATCH(AQ6,DIFFERENTIATION_ID_DIFF,0)))</f>
        <v>котельная д. Сметанино</v>
      </c>
      <c r="AR9" s="1074"/>
      <c r="AS9" s="1073" t="str">
        <f>IF(AS6="","",INDEX(DIFFERENTIATION_UNMERGE_SYSTEM,MATCH(AS6,DIFFERENTIATION_ID_DIFF,0)))</f>
        <v>котельная с. Талашкино</v>
      </c>
      <c r="AT9" s="1074"/>
      <c r="AU9" s="1073" t="str">
        <f>IF(AU6="","",INDEX(DIFFERENTIATION_UNMERGE_SYSTEM,MATCH(AU6,DIFFERENTIATION_ID_DIFF,0)))</f>
        <v>котельная г. Сафоново, ул. Первомайская</v>
      </c>
      <c r="AV9" s="1074"/>
      <c r="AW9" s="912"/>
    </row>
    <row r="10" spans="1:50" ht="11.25" customHeight="1">
      <c r="D10" s="835" t="s">
        <v>424</v>
      </c>
      <c r="E10" s="841"/>
      <c r="F10" s="841"/>
      <c r="G10" s="841"/>
      <c r="H10" s="841"/>
      <c r="I10" s="841"/>
      <c r="J10" s="83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912"/>
    </row>
    <row r="11" spans="1:50" ht="22.5" customHeight="1">
      <c r="A11" s="833"/>
      <c r="B11" s="833"/>
      <c r="D11" s="64" t="s">
        <v>71</v>
      </c>
      <c r="E11" s="64" t="s">
        <v>829</v>
      </c>
      <c r="F11" s="64" t="s">
        <v>676</v>
      </c>
      <c r="G11" s="64" t="s">
        <v>427</v>
      </c>
      <c r="H11" s="64" t="s">
        <v>514</v>
      </c>
      <c r="I11" s="64" t="s">
        <v>427</v>
      </c>
      <c r="J11" s="7" t="s">
        <v>514</v>
      </c>
      <c r="K11" s="64" t="s">
        <v>427</v>
      </c>
      <c r="L11" s="64" t="s">
        <v>514</v>
      </c>
      <c r="M11" s="64" t="s">
        <v>427</v>
      </c>
      <c r="N11" s="64" t="s">
        <v>514</v>
      </c>
      <c r="O11" s="64" t="s">
        <v>427</v>
      </c>
      <c r="P11" s="64" t="s">
        <v>514</v>
      </c>
      <c r="Q11" s="64" t="s">
        <v>427</v>
      </c>
      <c r="R11" s="64" t="s">
        <v>514</v>
      </c>
      <c r="S11" s="64" t="s">
        <v>427</v>
      </c>
      <c r="T11" s="64" t="s">
        <v>514</v>
      </c>
      <c r="U11" s="64" t="s">
        <v>427</v>
      </c>
      <c r="V11" s="64" t="s">
        <v>514</v>
      </c>
      <c r="W11" s="64" t="s">
        <v>427</v>
      </c>
      <c r="X11" s="64" t="s">
        <v>514</v>
      </c>
      <c r="Y11" s="64" t="s">
        <v>427</v>
      </c>
      <c r="Z11" s="64" t="s">
        <v>514</v>
      </c>
      <c r="AA11" s="64" t="s">
        <v>427</v>
      </c>
      <c r="AB11" s="64" t="s">
        <v>514</v>
      </c>
      <c r="AC11" s="64" t="s">
        <v>427</v>
      </c>
      <c r="AD11" s="64" t="s">
        <v>514</v>
      </c>
      <c r="AE11" s="64" t="s">
        <v>427</v>
      </c>
      <c r="AF11" s="64" t="s">
        <v>514</v>
      </c>
      <c r="AG11" s="64" t="s">
        <v>427</v>
      </c>
      <c r="AH11" s="64" t="s">
        <v>514</v>
      </c>
      <c r="AI11" s="64" t="s">
        <v>427</v>
      </c>
      <c r="AJ11" s="64" t="s">
        <v>514</v>
      </c>
      <c r="AK11" s="64" t="s">
        <v>427</v>
      </c>
      <c r="AL11" s="64" t="s">
        <v>514</v>
      </c>
      <c r="AM11" s="64" t="s">
        <v>427</v>
      </c>
      <c r="AN11" s="64" t="s">
        <v>514</v>
      </c>
      <c r="AO11" s="64" t="s">
        <v>427</v>
      </c>
      <c r="AP11" s="64" t="s">
        <v>514</v>
      </c>
      <c r="AQ11" s="64" t="s">
        <v>427</v>
      </c>
      <c r="AR11" s="64" t="s">
        <v>514</v>
      </c>
      <c r="AS11" s="64" t="s">
        <v>427</v>
      </c>
      <c r="AT11" s="64" t="s">
        <v>514</v>
      </c>
      <c r="AU11" s="64" t="s">
        <v>427</v>
      </c>
      <c r="AV11" s="64" t="s">
        <v>514</v>
      </c>
      <c r="AW11" s="958"/>
    </row>
    <row r="12" spans="1:50" ht="10.5" customHeight="1">
      <c r="D12" s="374" t="s">
        <v>204</v>
      </c>
      <c r="E12" s="374" t="s">
        <v>87</v>
      </c>
      <c r="F12" s="374" t="s">
        <v>73</v>
      </c>
      <c r="G12" s="52" t="str">
        <f>G1&amp;".1"</f>
        <v>4.1</v>
      </c>
      <c r="H12" s="52" t="str">
        <f>G1&amp;".2"</f>
        <v>4.2</v>
      </c>
      <c r="I12" s="52" t="str">
        <f>I1&amp;".1"</f>
        <v>4.1</v>
      </c>
      <c r="J12" s="52" t="str">
        <f>I1&amp;".2"</f>
        <v>4.2</v>
      </c>
      <c r="K12" s="52" t="str">
        <f>K1&amp;".1"</f>
        <v>4.1</v>
      </c>
      <c r="L12" s="52" t="str">
        <f>K1&amp;".2"</f>
        <v>4.2</v>
      </c>
      <c r="M12" s="52" t="str">
        <f>M1&amp;".1"</f>
        <v>4.1</v>
      </c>
      <c r="N12" s="52" t="str">
        <f>M1&amp;".2"</f>
        <v>4.2</v>
      </c>
      <c r="O12" s="52" t="str">
        <f>O1&amp;".1"</f>
        <v>4.1</v>
      </c>
      <c r="P12" s="52" t="str">
        <f>O1&amp;".2"</f>
        <v>4.2</v>
      </c>
      <c r="Q12" s="52" t="str">
        <f>Q1&amp;".1"</f>
        <v>4.1</v>
      </c>
      <c r="R12" s="52" t="str">
        <f>Q1&amp;".2"</f>
        <v>4.2</v>
      </c>
      <c r="S12" s="52" t="str">
        <f>S1&amp;".1"</f>
        <v>4.1</v>
      </c>
      <c r="T12" s="52" t="str">
        <f>S1&amp;".2"</f>
        <v>4.2</v>
      </c>
      <c r="U12" s="52" t="str">
        <f>U1&amp;".1"</f>
        <v>4.1</v>
      </c>
      <c r="V12" s="52" t="str">
        <f>U1&amp;".2"</f>
        <v>4.2</v>
      </c>
      <c r="W12" s="52" t="str">
        <f>W1&amp;".1"</f>
        <v>4.1</v>
      </c>
      <c r="X12" s="52" t="str">
        <f>W1&amp;".2"</f>
        <v>4.2</v>
      </c>
      <c r="Y12" s="52" t="str">
        <f>Y1&amp;".1"</f>
        <v>4.1</v>
      </c>
      <c r="Z12" s="52" t="str">
        <f>Y1&amp;".2"</f>
        <v>4.2</v>
      </c>
      <c r="AA12" s="52" t="str">
        <f>AA1&amp;".1"</f>
        <v>4.1</v>
      </c>
      <c r="AB12" s="52" t="str">
        <f>AA1&amp;".2"</f>
        <v>4.2</v>
      </c>
      <c r="AC12" s="52" t="str">
        <f>AC1&amp;".1"</f>
        <v>4.1</v>
      </c>
      <c r="AD12" s="52" t="str">
        <f>AC1&amp;".2"</f>
        <v>4.2</v>
      </c>
      <c r="AE12" s="52" t="str">
        <f>AE1&amp;".1"</f>
        <v>4.1</v>
      </c>
      <c r="AF12" s="52" t="str">
        <f>AE1&amp;".2"</f>
        <v>4.2</v>
      </c>
      <c r="AG12" s="52" t="str">
        <f>AG1&amp;".1"</f>
        <v>4.1</v>
      </c>
      <c r="AH12" s="52" t="str">
        <f>AG1&amp;".2"</f>
        <v>4.2</v>
      </c>
      <c r="AI12" s="52" t="str">
        <f>AI1&amp;".1"</f>
        <v>4.1</v>
      </c>
      <c r="AJ12" s="52" t="str">
        <f>AI1&amp;".2"</f>
        <v>4.2</v>
      </c>
      <c r="AK12" s="52" t="str">
        <f>AK1&amp;".1"</f>
        <v>4.1</v>
      </c>
      <c r="AL12" s="52" t="str">
        <f>AK1&amp;".2"</f>
        <v>4.2</v>
      </c>
      <c r="AM12" s="52" t="str">
        <f>AM1&amp;".1"</f>
        <v>4.1</v>
      </c>
      <c r="AN12" s="52" t="str">
        <f>AM1&amp;".2"</f>
        <v>4.2</v>
      </c>
      <c r="AO12" s="52" t="str">
        <f>AO1&amp;".1"</f>
        <v>4.1</v>
      </c>
      <c r="AP12" s="52" t="str">
        <f>AO1&amp;".2"</f>
        <v>4.2</v>
      </c>
      <c r="AQ12" s="52" t="str">
        <f>AQ1&amp;".1"</f>
        <v>4.1</v>
      </c>
      <c r="AR12" s="52" t="str">
        <f>AQ1&amp;".2"</f>
        <v>4.2</v>
      </c>
      <c r="AS12" s="52" t="str">
        <f>AS1&amp;".1"</f>
        <v>4.1</v>
      </c>
      <c r="AT12" s="52" t="str">
        <f>AS1&amp;".2"</f>
        <v>4.2</v>
      </c>
      <c r="AU12" s="52" t="str">
        <f>AU1&amp;".1"</f>
        <v>4.1</v>
      </c>
      <c r="AV12" s="52" t="str">
        <f>AU1&amp;".2"</f>
        <v>4.2</v>
      </c>
    </row>
    <row r="13" spans="1:50" ht="22.5" customHeight="1">
      <c r="A13" s="1075" t="s">
        <v>830</v>
      </c>
      <c r="D13" s="97" t="s">
        <v>204</v>
      </c>
      <c r="E13" s="141" t="s">
        <v>831</v>
      </c>
      <c r="F13" s="55" t="s">
        <v>832</v>
      </c>
      <c r="G13" s="408"/>
      <c r="H13" s="461"/>
      <c r="I13" s="408">
        <v>0</v>
      </c>
      <c r="J13" s="461"/>
      <c r="K13" s="408">
        <v>0.05</v>
      </c>
      <c r="L13" s="461"/>
      <c r="M13" s="408">
        <v>0</v>
      </c>
      <c r="N13" s="461"/>
      <c r="O13" s="408">
        <v>0</v>
      </c>
      <c r="P13" s="461"/>
      <c r="Q13" s="408">
        <v>0</v>
      </c>
      <c r="R13" s="461"/>
      <c r="S13" s="408">
        <v>0</v>
      </c>
      <c r="T13" s="461"/>
      <c r="U13" s="408">
        <v>0</v>
      </c>
      <c r="V13" s="461"/>
      <c r="W13" s="408">
        <v>0</v>
      </c>
      <c r="X13" s="461"/>
      <c r="Y13" s="408">
        <v>0.31</v>
      </c>
      <c r="Z13" s="461"/>
      <c r="AA13" s="408">
        <v>0.22</v>
      </c>
      <c r="AB13" s="461"/>
      <c r="AC13" s="408">
        <v>0.25</v>
      </c>
      <c r="AD13" s="461"/>
      <c r="AE13" s="408">
        <v>0.1</v>
      </c>
      <c r="AF13" s="461"/>
      <c r="AG13" s="408">
        <v>0</v>
      </c>
      <c r="AH13" s="461"/>
      <c r="AI13" s="408">
        <v>0</v>
      </c>
      <c r="AJ13" s="461"/>
      <c r="AK13" s="408">
        <v>0</v>
      </c>
      <c r="AL13" s="461"/>
      <c r="AM13" s="408">
        <v>0</v>
      </c>
      <c r="AN13" s="461"/>
      <c r="AO13" s="408">
        <v>0</v>
      </c>
      <c r="AP13" s="461"/>
      <c r="AQ13" s="408">
        <v>0</v>
      </c>
      <c r="AR13" s="461"/>
      <c r="AS13" s="408">
        <v>0</v>
      </c>
      <c r="AT13" s="461"/>
      <c r="AU13" s="408">
        <v>1.35</v>
      </c>
      <c r="AV13" s="461"/>
      <c r="AW13" s="265" t="s">
        <v>833</v>
      </c>
      <c r="AX13" s="462"/>
    </row>
    <row r="14" spans="1:50" ht="22.5" customHeight="1">
      <c r="A14" s="1075"/>
      <c r="D14" s="97" t="s">
        <v>87</v>
      </c>
      <c r="E14" s="141" t="s">
        <v>834</v>
      </c>
      <c r="F14" s="55" t="s">
        <v>835</v>
      </c>
      <c r="G14" s="408"/>
      <c r="H14" s="461"/>
      <c r="I14" s="408">
        <v>0</v>
      </c>
      <c r="J14" s="461"/>
      <c r="K14" s="408">
        <v>0</v>
      </c>
      <c r="L14" s="461"/>
      <c r="M14" s="408">
        <v>0</v>
      </c>
      <c r="N14" s="461"/>
      <c r="O14" s="408">
        <v>0</v>
      </c>
      <c r="P14" s="461"/>
      <c r="Q14" s="408">
        <v>0</v>
      </c>
      <c r="R14" s="461"/>
      <c r="S14" s="408">
        <v>0</v>
      </c>
      <c r="T14" s="461"/>
      <c r="U14" s="408">
        <v>0</v>
      </c>
      <c r="V14" s="461"/>
      <c r="W14" s="408">
        <v>0</v>
      </c>
      <c r="X14" s="461"/>
      <c r="Y14" s="408">
        <v>0</v>
      </c>
      <c r="Z14" s="461"/>
      <c r="AA14" s="408">
        <v>0</v>
      </c>
      <c r="AB14" s="461"/>
      <c r="AC14" s="408">
        <v>0</v>
      </c>
      <c r="AD14" s="461"/>
      <c r="AE14" s="408">
        <v>0</v>
      </c>
      <c r="AF14" s="461"/>
      <c r="AG14" s="408">
        <v>0</v>
      </c>
      <c r="AH14" s="461"/>
      <c r="AI14" s="408">
        <v>0</v>
      </c>
      <c r="AJ14" s="461"/>
      <c r="AK14" s="408">
        <v>0</v>
      </c>
      <c r="AL14" s="461"/>
      <c r="AM14" s="408">
        <v>0</v>
      </c>
      <c r="AN14" s="461"/>
      <c r="AO14" s="408">
        <v>0</v>
      </c>
      <c r="AP14" s="461"/>
      <c r="AQ14" s="408">
        <v>0</v>
      </c>
      <c r="AR14" s="461"/>
      <c r="AS14" s="408">
        <v>0</v>
      </c>
      <c r="AT14" s="461"/>
      <c r="AU14" s="408">
        <v>0</v>
      </c>
      <c r="AV14" s="461"/>
      <c r="AW14" s="265" t="s">
        <v>836</v>
      </c>
      <c r="AX14" s="462"/>
    </row>
    <row r="15" spans="1:50" ht="78.75" customHeight="1">
      <c r="A15" s="1075"/>
      <c r="D15" s="97" t="s">
        <v>73</v>
      </c>
      <c r="E15" s="141" t="s">
        <v>837</v>
      </c>
      <c r="F15" s="64" t="s">
        <v>430</v>
      </c>
      <c r="G15" s="64" t="s">
        <v>430</v>
      </c>
      <c r="H15" s="197"/>
      <c r="I15" s="64" t="s">
        <v>430</v>
      </c>
      <c r="J15" s="197"/>
      <c r="K15" s="64" t="s">
        <v>430</v>
      </c>
      <c r="L15" s="197"/>
      <c r="M15" s="64" t="s">
        <v>430</v>
      </c>
      <c r="N15" s="197"/>
      <c r="O15" s="64" t="s">
        <v>430</v>
      </c>
      <c r="P15" s="197"/>
      <c r="Q15" s="64" t="s">
        <v>430</v>
      </c>
      <c r="R15" s="197"/>
      <c r="S15" s="64" t="s">
        <v>430</v>
      </c>
      <c r="T15" s="197"/>
      <c r="U15" s="64" t="s">
        <v>430</v>
      </c>
      <c r="V15" s="197"/>
      <c r="W15" s="64" t="s">
        <v>430</v>
      </c>
      <c r="X15" s="197"/>
      <c r="Y15" s="64" t="s">
        <v>430</v>
      </c>
      <c r="Z15" s="197"/>
      <c r="AA15" s="64" t="s">
        <v>430</v>
      </c>
      <c r="AB15" s="197"/>
      <c r="AC15" s="64" t="s">
        <v>430</v>
      </c>
      <c r="AD15" s="197"/>
      <c r="AE15" s="64" t="s">
        <v>430</v>
      </c>
      <c r="AF15" s="197"/>
      <c r="AG15" s="64" t="s">
        <v>430</v>
      </c>
      <c r="AH15" s="197"/>
      <c r="AI15" s="64" t="s">
        <v>430</v>
      </c>
      <c r="AJ15" s="197"/>
      <c r="AK15" s="64" t="s">
        <v>430</v>
      </c>
      <c r="AL15" s="197"/>
      <c r="AM15" s="64" t="s">
        <v>430</v>
      </c>
      <c r="AN15" s="197"/>
      <c r="AO15" s="64" t="s">
        <v>430</v>
      </c>
      <c r="AP15" s="197"/>
      <c r="AQ15" s="64" t="s">
        <v>430</v>
      </c>
      <c r="AR15" s="197"/>
      <c r="AS15" s="64" t="s">
        <v>430</v>
      </c>
      <c r="AT15" s="197"/>
      <c r="AU15" s="64" t="s">
        <v>430</v>
      </c>
      <c r="AV15" s="197"/>
      <c r="AW15" s="265" t="s">
        <v>838</v>
      </c>
      <c r="AX15" s="462"/>
    </row>
    <row r="16" spans="1:50" ht="22.5" customHeight="1">
      <c r="A16" s="1075"/>
      <c r="D16" s="97" t="s">
        <v>448</v>
      </c>
      <c r="E16" s="383" t="s">
        <v>839</v>
      </c>
      <c r="F16" s="64" t="s">
        <v>840</v>
      </c>
      <c r="G16" s="463"/>
      <c r="H16" s="197"/>
      <c r="I16" s="463"/>
      <c r="J16" s="197"/>
      <c r="K16" s="463"/>
      <c r="L16" s="197"/>
      <c r="M16" s="463"/>
      <c r="N16" s="197"/>
      <c r="O16" s="463"/>
      <c r="P16" s="197"/>
      <c r="Q16" s="463"/>
      <c r="R16" s="197"/>
      <c r="S16" s="463"/>
      <c r="T16" s="197"/>
      <c r="U16" s="463"/>
      <c r="V16" s="197"/>
      <c r="W16" s="463"/>
      <c r="X16" s="197"/>
      <c r="Y16" s="463"/>
      <c r="Z16" s="197"/>
      <c r="AA16" s="463"/>
      <c r="AB16" s="197"/>
      <c r="AC16" s="463"/>
      <c r="AD16" s="197"/>
      <c r="AE16" s="463"/>
      <c r="AF16" s="197"/>
      <c r="AG16" s="463"/>
      <c r="AH16" s="197"/>
      <c r="AI16" s="463"/>
      <c r="AJ16" s="197"/>
      <c r="AK16" s="463"/>
      <c r="AL16" s="197"/>
      <c r="AM16" s="463"/>
      <c r="AN16" s="197"/>
      <c r="AO16" s="463"/>
      <c r="AP16" s="197"/>
      <c r="AQ16" s="463"/>
      <c r="AR16" s="197"/>
      <c r="AS16" s="463"/>
      <c r="AT16" s="197"/>
      <c r="AU16" s="463"/>
      <c r="AV16" s="197"/>
      <c r="AW16" s="265"/>
      <c r="AX16" s="462"/>
    </row>
    <row r="17" spans="1:50" ht="22.5" customHeight="1">
      <c r="A17" s="1075"/>
      <c r="D17" s="97" t="s">
        <v>456</v>
      </c>
      <c r="E17" s="383" t="s">
        <v>841</v>
      </c>
      <c r="F17" s="64" t="s">
        <v>842</v>
      </c>
      <c r="G17" s="463"/>
      <c r="H17" s="197"/>
      <c r="I17" s="463"/>
      <c r="J17" s="197"/>
      <c r="K17" s="463"/>
      <c r="L17" s="197"/>
      <c r="M17" s="463"/>
      <c r="N17" s="197"/>
      <c r="O17" s="463"/>
      <c r="P17" s="197"/>
      <c r="Q17" s="463"/>
      <c r="R17" s="197"/>
      <c r="S17" s="463"/>
      <c r="T17" s="197"/>
      <c r="U17" s="463"/>
      <c r="V17" s="197"/>
      <c r="W17" s="463"/>
      <c r="X17" s="197"/>
      <c r="Y17" s="463"/>
      <c r="Z17" s="197"/>
      <c r="AA17" s="463"/>
      <c r="AB17" s="197"/>
      <c r="AC17" s="463"/>
      <c r="AD17" s="197"/>
      <c r="AE17" s="463"/>
      <c r="AF17" s="197"/>
      <c r="AG17" s="463"/>
      <c r="AH17" s="197"/>
      <c r="AI17" s="463"/>
      <c r="AJ17" s="197"/>
      <c r="AK17" s="463"/>
      <c r="AL17" s="197"/>
      <c r="AM17" s="463"/>
      <c r="AN17" s="197"/>
      <c r="AO17" s="463"/>
      <c r="AP17" s="197"/>
      <c r="AQ17" s="463"/>
      <c r="AR17" s="197"/>
      <c r="AS17" s="463"/>
      <c r="AT17" s="197"/>
      <c r="AU17" s="463"/>
      <c r="AV17" s="197"/>
      <c r="AW17" s="265"/>
      <c r="AX17" s="462"/>
    </row>
    <row r="18" spans="1:50" ht="33.75" customHeight="1">
      <c r="A18" s="1075"/>
      <c r="D18" s="97" t="s">
        <v>458</v>
      </c>
      <c r="E18" s="383" t="s">
        <v>843</v>
      </c>
      <c r="F18" s="64" t="s">
        <v>683</v>
      </c>
      <c r="G18" s="464"/>
      <c r="H18" s="197"/>
      <c r="I18" s="464"/>
      <c r="J18" s="197"/>
      <c r="K18" s="464"/>
      <c r="L18" s="197"/>
      <c r="M18" s="464"/>
      <c r="N18" s="197"/>
      <c r="O18" s="464"/>
      <c r="P18" s="197"/>
      <c r="Q18" s="464"/>
      <c r="R18" s="197"/>
      <c r="S18" s="464"/>
      <c r="T18" s="197"/>
      <c r="U18" s="464"/>
      <c r="V18" s="197"/>
      <c r="W18" s="464"/>
      <c r="X18" s="197"/>
      <c r="Y18" s="464"/>
      <c r="Z18" s="197"/>
      <c r="AA18" s="464"/>
      <c r="AB18" s="197"/>
      <c r="AC18" s="464"/>
      <c r="AD18" s="197"/>
      <c r="AE18" s="464"/>
      <c r="AF18" s="197"/>
      <c r="AG18" s="464"/>
      <c r="AH18" s="197"/>
      <c r="AI18" s="464"/>
      <c r="AJ18" s="197"/>
      <c r="AK18" s="464"/>
      <c r="AL18" s="197"/>
      <c r="AM18" s="464"/>
      <c r="AN18" s="197"/>
      <c r="AO18" s="464"/>
      <c r="AP18" s="197"/>
      <c r="AQ18" s="464"/>
      <c r="AR18" s="197"/>
      <c r="AS18" s="464"/>
      <c r="AT18" s="197"/>
      <c r="AU18" s="464"/>
      <c r="AV18" s="197"/>
      <c r="AW18" s="265"/>
      <c r="AX18" s="462"/>
    </row>
    <row r="19" spans="1:50" ht="101.25" customHeight="1">
      <c r="A19" s="1075"/>
      <c r="D19" s="97" t="s">
        <v>74</v>
      </c>
      <c r="E19" s="141" t="s">
        <v>844</v>
      </c>
      <c r="F19" s="55" t="s">
        <v>669</v>
      </c>
      <c r="G19" s="240"/>
      <c r="H19" s="461"/>
      <c r="I19" s="240" t="s">
        <v>845</v>
      </c>
      <c r="J19" s="461" t="s">
        <v>846</v>
      </c>
      <c r="K19" s="240" t="s">
        <v>847</v>
      </c>
      <c r="L19" s="465" t="s">
        <v>848</v>
      </c>
      <c r="M19" s="240" t="s">
        <v>849</v>
      </c>
      <c r="N19" s="461"/>
      <c r="O19" s="240" t="s">
        <v>847</v>
      </c>
      <c r="P19" s="465" t="s">
        <v>848</v>
      </c>
      <c r="Q19" s="240" t="s">
        <v>845</v>
      </c>
      <c r="R19" s="465" t="s">
        <v>846</v>
      </c>
      <c r="S19" s="240" t="s">
        <v>849</v>
      </c>
      <c r="T19" s="461"/>
      <c r="U19" s="240" t="s">
        <v>849</v>
      </c>
      <c r="V19" s="461"/>
      <c r="W19" s="240" t="s">
        <v>849</v>
      </c>
      <c r="X19" s="461"/>
      <c r="Y19" s="240" t="s">
        <v>847</v>
      </c>
      <c r="Z19" s="465" t="s">
        <v>848</v>
      </c>
      <c r="AA19" s="240" t="s">
        <v>847</v>
      </c>
      <c r="AB19" s="461" t="s">
        <v>848</v>
      </c>
      <c r="AC19" s="240" t="s">
        <v>849</v>
      </c>
      <c r="AD19" s="461"/>
      <c r="AE19" s="240" t="s">
        <v>850</v>
      </c>
      <c r="AF19" s="461" t="s">
        <v>851</v>
      </c>
      <c r="AG19" s="240" t="s">
        <v>852</v>
      </c>
      <c r="AH19" s="461" t="s">
        <v>853</v>
      </c>
      <c r="AI19" s="240" t="s">
        <v>849</v>
      </c>
      <c r="AJ19" s="461"/>
      <c r="AK19" s="240" t="s">
        <v>847</v>
      </c>
      <c r="AL19" s="461" t="s">
        <v>848</v>
      </c>
      <c r="AM19" s="240" t="s">
        <v>847</v>
      </c>
      <c r="AN19" s="465" t="s">
        <v>848</v>
      </c>
      <c r="AO19" s="240" t="s">
        <v>845</v>
      </c>
      <c r="AP19" s="461" t="s">
        <v>846</v>
      </c>
      <c r="AQ19" s="240" t="s">
        <v>845</v>
      </c>
      <c r="AR19" s="461" t="s">
        <v>846</v>
      </c>
      <c r="AS19" s="240" t="s">
        <v>845</v>
      </c>
      <c r="AT19" s="461" t="s">
        <v>846</v>
      </c>
      <c r="AU19" s="240" t="s">
        <v>847</v>
      </c>
      <c r="AV19" s="461" t="s">
        <v>848</v>
      </c>
      <c r="AW19" s="265" t="s">
        <v>854</v>
      </c>
      <c r="AX19" s="462"/>
    </row>
    <row r="20" spans="1:50" ht="18.75" customHeight="1">
      <c r="A20" s="1075"/>
      <c r="D20" s="97" t="s">
        <v>775</v>
      </c>
      <c r="E20" s="383" t="s">
        <v>855</v>
      </c>
      <c r="F20" s="64" t="s">
        <v>430</v>
      </c>
      <c r="G20" s="64" t="s">
        <v>430</v>
      </c>
      <c r="H20" s="137" t="s">
        <v>430</v>
      </c>
      <c r="I20" s="64" t="s">
        <v>430</v>
      </c>
      <c r="J20" s="137" t="s">
        <v>430</v>
      </c>
      <c r="K20" s="64" t="s">
        <v>430</v>
      </c>
      <c r="L20" s="137" t="s">
        <v>430</v>
      </c>
      <c r="M20" s="64" t="s">
        <v>430</v>
      </c>
      <c r="N20" s="137" t="s">
        <v>430</v>
      </c>
      <c r="O20" s="64" t="s">
        <v>430</v>
      </c>
      <c r="P20" s="137" t="s">
        <v>430</v>
      </c>
      <c r="Q20" s="64" t="s">
        <v>430</v>
      </c>
      <c r="R20" s="137" t="s">
        <v>430</v>
      </c>
      <c r="S20" s="64" t="s">
        <v>430</v>
      </c>
      <c r="T20" s="137" t="s">
        <v>430</v>
      </c>
      <c r="U20" s="64" t="s">
        <v>430</v>
      </c>
      <c r="V20" s="137" t="s">
        <v>430</v>
      </c>
      <c r="W20" s="64" t="s">
        <v>430</v>
      </c>
      <c r="X20" s="137" t="s">
        <v>430</v>
      </c>
      <c r="Y20" s="64" t="s">
        <v>430</v>
      </c>
      <c r="Z20" s="137" t="s">
        <v>430</v>
      </c>
      <c r="AA20" s="64" t="s">
        <v>430</v>
      </c>
      <c r="AB20" s="137" t="s">
        <v>430</v>
      </c>
      <c r="AC20" s="64" t="s">
        <v>430</v>
      </c>
      <c r="AD20" s="137" t="s">
        <v>430</v>
      </c>
      <c r="AE20" s="64" t="s">
        <v>430</v>
      </c>
      <c r="AF20" s="137" t="s">
        <v>430</v>
      </c>
      <c r="AG20" s="64" t="s">
        <v>430</v>
      </c>
      <c r="AH20" s="137" t="s">
        <v>430</v>
      </c>
      <c r="AI20" s="64" t="s">
        <v>430</v>
      </c>
      <c r="AJ20" s="137" t="s">
        <v>430</v>
      </c>
      <c r="AK20" s="64" t="s">
        <v>430</v>
      </c>
      <c r="AL20" s="137" t="s">
        <v>430</v>
      </c>
      <c r="AM20" s="64" t="s">
        <v>430</v>
      </c>
      <c r="AN20" s="137" t="s">
        <v>430</v>
      </c>
      <c r="AO20" s="64" t="s">
        <v>430</v>
      </c>
      <c r="AP20" s="137" t="s">
        <v>430</v>
      </c>
      <c r="AQ20" s="64" t="s">
        <v>430</v>
      </c>
      <c r="AR20" s="137" t="s">
        <v>430</v>
      </c>
      <c r="AS20" s="64" t="s">
        <v>430</v>
      </c>
      <c r="AT20" s="137" t="s">
        <v>430</v>
      </c>
      <c r="AU20" s="64" t="s">
        <v>430</v>
      </c>
      <c r="AV20" s="137" t="s">
        <v>430</v>
      </c>
      <c r="AW20" s="7"/>
      <c r="AX20" s="462"/>
    </row>
    <row r="21" spans="1:50" ht="33.75" customHeight="1">
      <c r="A21" s="1075"/>
      <c r="D21" s="97" t="s">
        <v>778</v>
      </c>
      <c r="E21" s="451" t="s">
        <v>856</v>
      </c>
      <c r="F21" s="64" t="s">
        <v>857</v>
      </c>
      <c r="G21" s="466"/>
      <c r="H21" s="197"/>
      <c r="I21" s="466"/>
      <c r="J21" s="197"/>
      <c r="K21" s="466"/>
      <c r="L21" s="197"/>
      <c r="M21" s="466"/>
      <c r="N21" s="197"/>
      <c r="O21" s="466"/>
      <c r="P21" s="197"/>
      <c r="Q21" s="466"/>
      <c r="R21" s="197"/>
      <c r="S21" s="466"/>
      <c r="T21" s="197"/>
      <c r="U21" s="466"/>
      <c r="V21" s="197"/>
      <c r="W21" s="466"/>
      <c r="X21" s="197"/>
      <c r="Y21" s="466"/>
      <c r="Z21" s="197"/>
      <c r="AA21" s="466"/>
      <c r="AB21" s="197"/>
      <c r="AC21" s="466"/>
      <c r="AD21" s="197"/>
      <c r="AE21" s="466"/>
      <c r="AF21" s="197"/>
      <c r="AG21" s="466"/>
      <c r="AH21" s="197"/>
      <c r="AI21" s="466"/>
      <c r="AJ21" s="197"/>
      <c r="AK21" s="466"/>
      <c r="AL21" s="197"/>
      <c r="AM21" s="466"/>
      <c r="AN21" s="197"/>
      <c r="AO21" s="466"/>
      <c r="AP21" s="197"/>
      <c r="AQ21" s="466"/>
      <c r="AR21" s="197"/>
      <c r="AS21" s="466"/>
      <c r="AT21" s="197"/>
      <c r="AU21" s="466"/>
      <c r="AV21" s="197"/>
      <c r="AW21" s="7"/>
      <c r="AX21" s="462"/>
    </row>
    <row r="22" spans="1:50" ht="33.75" customHeight="1">
      <c r="A22" s="1075"/>
      <c r="D22" s="97" t="s">
        <v>781</v>
      </c>
      <c r="E22" s="451" t="s">
        <v>858</v>
      </c>
      <c r="F22" s="64" t="s">
        <v>859</v>
      </c>
      <c r="G22" s="466"/>
      <c r="H22" s="197"/>
      <c r="I22" s="466"/>
      <c r="J22" s="197"/>
      <c r="K22" s="466"/>
      <c r="L22" s="197"/>
      <c r="M22" s="466"/>
      <c r="N22" s="197"/>
      <c r="O22" s="466"/>
      <c r="P22" s="197"/>
      <c r="Q22" s="466"/>
      <c r="R22" s="197"/>
      <c r="S22" s="466"/>
      <c r="T22" s="197"/>
      <c r="U22" s="466"/>
      <c r="V22" s="197"/>
      <c r="W22" s="466"/>
      <c r="X22" s="197"/>
      <c r="Y22" s="466"/>
      <c r="Z22" s="197"/>
      <c r="AA22" s="466"/>
      <c r="AB22" s="197"/>
      <c r="AC22" s="466"/>
      <c r="AD22" s="197"/>
      <c r="AE22" s="466"/>
      <c r="AF22" s="197"/>
      <c r="AG22" s="466"/>
      <c r="AH22" s="197"/>
      <c r="AI22" s="466"/>
      <c r="AJ22" s="197"/>
      <c r="AK22" s="466"/>
      <c r="AL22" s="197"/>
      <c r="AM22" s="466"/>
      <c r="AN22" s="197"/>
      <c r="AO22" s="466"/>
      <c r="AP22" s="197"/>
      <c r="AQ22" s="466"/>
      <c r="AR22" s="197"/>
      <c r="AS22" s="466"/>
      <c r="AT22" s="197"/>
      <c r="AU22" s="466"/>
      <c r="AV22" s="197"/>
      <c r="AW22" s="7"/>
      <c r="AX22" s="462"/>
    </row>
    <row r="23" spans="1:50" ht="22.5" customHeight="1">
      <c r="A23" s="1075"/>
      <c r="D23" s="97" t="s">
        <v>818</v>
      </c>
      <c r="E23" s="383" t="s">
        <v>860</v>
      </c>
      <c r="F23" s="64" t="s">
        <v>430</v>
      </c>
      <c r="G23" s="64" t="s">
        <v>430</v>
      </c>
      <c r="H23" s="137" t="s">
        <v>430</v>
      </c>
      <c r="I23" s="64" t="s">
        <v>430</v>
      </c>
      <c r="J23" s="137" t="s">
        <v>430</v>
      </c>
      <c r="K23" s="64" t="s">
        <v>430</v>
      </c>
      <c r="L23" s="137" t="s">
        <v>430</v>
      </c>
      <c r="M23" s="64" t="s">
        <v>430</v>
      </c>
      <c r="N23" s="137" t="s">
        <v>430</v>
      </c>
      <c r="O23" s="64" t="s">
        <v>430</v>
      </c>
      <c r="P23" s="137" t="s">
        <v>430</v>
      </c>
      <c r="Q23" s="64" t="s">
        <v>430</v>
      </c>
      <c r="R23" s="137" t="s">
        <v>430</v>
      </c>
      <c r="S23" s="64" t="s">
        <v>430</v>
      </c>
      <c r="T23" s="137" t="s">
        <v>430</v>
      </c>
      <c r="U23" s="64" t="s">
        <v>430</v>
      </c>
      <c r="V23" s="137" t="s">
        <v>430</v>
      </c>
      <c r="W23" s="64" t="s">
        <v>430</v>
      </c>
      <c r="X23" s="137" t="s">
        <v>430</v>
      </c>
      <c r="Y23" s="64" t="s">
        <v>430</v>
      </c>
      <c r="Z23" s="137" t="s">
        <v>430</v>
      </c>
      <c r="AA23" s="64" t="s">
        <v>430</v>
      </c>
      <c r="AB23" s="137" t="s">
        <v>430</v>
      </c>
      <c r="AC23" s="64" t="s">
        <v>430</v>
      </c>
      <c r="AD23" s="137" t="s">
        <v>430</v>
      </c>
      <c r="AE23" s="64" t="s">
        <v>430</v>
      </c>
      <c r="AF23" s="137" t="s">
        <v>430</v>
      </c>
      <c r="AG23" s="64" t="s">
        <v>430</v>
      </c>
      <c r="AH23" s="137" t="s">
        <v>430</v>
      </c>
      <c r="AI23" s="64" t="s">
        <v>430</v>
      </c>
      <c r="AJ23" s="137" t="s">
        <v>430</v>
      </c>
      <c r="AK23" s="64" t="s">
        <v>430</v>
      </c>
      <c r="AL23" s="137" t="s">
        <v>430</v>
      </c>
      <c r="AM23" s="64" t="s">
        <v>430</v>
      </c>
      <c r="AN23" s="137" t="s">
        <v>430</v>
      </c>
      <c r="AO23" s="64" t="s">
        <v>430</v>
      </c>
      <c r="AP23" s="137" t="s">
        <v>430</v>
      </c>
      <c r="AQ23" s="64" t="s">
        <v>430</v>
      </c>
      <c r="AR23" s="137" t="s">
        <v>430</v>
      </c>
      <c r="AS23" s="64" t="s">
        <v>430</v>
      </c>
      <c r="AT23" s="137" t="s">
        <v>430</v>
      </c>
      <c r="AU23" s="64" t="s">
        <v>430</v>
      </c>
      <c r="AV23" s="137" t="s">
        <v>430</v>
      </c>
      <c r="AW23" s="7"/>
      <c r="AX23" s="462"/>
    </row>
    <row r="24" spans="1:50" ht="22.5" customHeight="1">
      <c r="A24" s="1075"/>
      <c r="D24" s="97" t="s">
        <v>861</v>
      </c>
      <c r="E24" s="451" t="s">
        <v>862</v>
      </c>
      <c r="F24" s="64" t="s">
        <v>863</v>
      </c>
      <c r="G24" s="466"/>
      <c r="H24" s="386"/>
      <c r="I24" s="466"/>
      <c r="J24" s="386"/>
      <c r="K24" s="466"/>
      <c r="L24" s="386"/>
      <c r="M24" s="466"/>
      <c r="N24" s="386"/>
      <c r="O24" s="466"/>
      <c r="P24" s="386"/>
      <c r="Q24" s="466"/>
      <c r="R24" s="386"/>
      <c r="S24" s="466"/>
      <c r="T24" s="386"/>
      <c r="U24" s="466"/>
      <c r="V24" s="386"/>
      <c r="W24" s="466"/>
      <c r="X24" s="386"/>
      <c r="Y24" s="466"/>
      <c r="Z24" s="386"/>
      <c r="AA24" s="466"/>
      <c r="AB24" s="386"/>
      <c r="AC24" s="466"/>
      <c r="AD24" s="386"/>
      <c r="AE24" s="466"/>
      <c r="AF24" s="386"/>
      <c r="AG24" s="466"/>
      <c r="AH24" s="386"/>
      <c r="AI24" s="466"/>
      <c r="AJ24" s="386"/>
      <c r="AK24" s="466"/>
      <c r="AL24" s="386"/>
      <c r="AM24" s="466"/>
      <c r="AN24" s="386"/>
      <c r="AO24" s="466"/>
      <c r="AP24" s="386"/>
      <c r="AQ24" s="466"/>
      <c r="AR24" s="386"/>
      <c r="AS24" s="466"/>
      <c r="AT24" s="386"/>
      <c r="AU24" s="466"/>
      <c r="AV24" s="386"/>
      <c r="AW24" s="7"/>
      <c r="AX24" s="462"/>
    </row>
    <row r="25" spans="1:50" ht="22.5" customHeight="1">
      <c r="A25" s="1075"/>
      <c r="D25" s="97" t="s">
        <v>864</v>
      </c>
      <c r="E25" s="451" t="s">
        <v>865</v>
      </c>
      <c r="F25" s="64" t="s">
        <v>430</v>
      </c>
      <c r="G25" s="64" t="s">
        <v>430</v>
      </c>
      <c r="H25" s="137" t="s">
        <v>430</v>
      </c>
      <c r="I25" s="64" t="s">
        <v>430</v>
      </c>
      <c r="J25" s="137" t="s">
        <v>430</v>
      </c>
      <c r="K25" s="64" t="s">
        <v>430</v>
      </c>
      <c r="L25" s="137" t="s">
        <v>430</v>
      </c>
      <c r="M25" s="64" t="s">
        <v>430</v>
      </c>
      <c r="N25" s="137" t="s">
        <v>430</v>
      </c>
      <c r="O25" s="64" t="s">
        <v>430</v>
      </c>
      <c r="P25" s="137" t="s">
        <v>430</v>
      </c>
      <c r="Q25" s="64" t="s">
        <v>430</v>
      </c>
      <c r="R25" s="137" t="s">
        <v>430</v>
      </c>
      <c r="S25" s="64" t="s">
        <v>430</v>
      </c>
      <c r="T25" s="137" t="s">
        <v>430</v>
      </c>
      <c r="U25" s="64" t="s">
        <v>430</v>
      </c>
      <c r="V25" s="137" t="s">
        <v>430</v>
      </c>
      <c r="W25" s="64" t="s">
        <v>430</v>
      </c>
      <c r="X25" s="137" t="s">
        <v>430</v>
      </c>
      <c r="Y25" s="64" t="s">
        <v>430</v>
      </c>
      <c r="Z25" s="137" t="s">
        <v>430</v>
      </c>
      <c r="AA25" s="64" t="s">
        <v>430</v>
      </c>
      <c r="AB25" s="137" t="s">
        <v>430</v>
      </c>
      <c r="AC25" s="64" t="s">
        <v>430</v>
      </c>
      <c r="AD25" s="137" t="s">
        <v>430</v>
      </c>
      <c r="AE25" s="64" t="s">
        <v>430</v>
      </c>
      <c r="AF25" s="137" t="s">
        <v>430</v>
      </c>
      <c r="AG25" s="64" t="s">
        <v>430</v>
      </c>
      <c r="AH25" s="137" t="s">
        <v>430</v>
      </c>
      <c r="AI25" s="64" t="s">
        <v>430</v>
      </c>
      <c r="AJ25" s="137" t="s">
        <v>430</v>
      </c>
      <c r="AK25" s="64" t="s">
        <v>430</v>
      </c>
      <c r="AL25" s="137" t="s">
        <v>430</v>
      </c>
      <c r="AM25" s="64" t="s">
        <v>430</v>
      </c>
      <c r="AN25" s="137" t="s">
        <v>430</v>
      </c>
      <c r="AO25" s="64" t="s">
        <v>430</v>
      </c>
      <c r="AP25" s="137" t="s">
        <v>430</v>
      </c>
      <c r="AQ25" s="64" t="s">
        <v>430</v>
      </c>
      <c r="AR25" s="137" t="s">
        <v>430</v>
      </c>
      <c r="AS25" s="64" t="s">
        <v>430</v>
      </c>
      <c r="AT25" s="137" t="s">
        <v>430</v>
      </c>
      <c r="AU25" s="64" t="s">
        <v>430</v>
      </c>
      <c r="AV25" s="137" t="s">
        <v>430</v>
      </c>
      <c r="AW25" s="7"/>
      <c r="AX25" s="462"/>
    </row>
    <row r="26" spans="1:50" ht="18.75" customHeight="1">
      <c r="A26" s="1075"/>
      <c r="D26" s="97" t="s">
        <v>866</v>
      </c>
      <c r="E26" s="399" t="s">
        <v>867</v>
      </c>
      <c r="F26" s="64" t="s">
        <v>868</v>
      </c>
      <c r="G26" s="464"/>
      <c r="H26" s="386"/>
      <c r="I26" s="464"/>
      <c r="J26" s="386"/>
      <c r="K26" s="464"/>
      <c r="L26" s="386"/>
      <c r="M26" s="464"/>
      <c r="N26" s="386"/>
      <c r="O26" s="464"/>
      <c r="P26" s="386"/>
      <c r="Q26" s="464"/>
      <c r="R26" s="386"/>
      <c r="S26" s="464"/>
      <c r="T26" s="386"/>
      <c r="U26" s="464"/>
      <c r="V26" s="386"/>
      <c r="W26" s="464"/>
      <c r="X26" s="386"/>
      <c r="Y26" s="464"/>
      <c r="Z26" s="386"/>
      <c r="AA26" s="464"/>
      <c r="AB26" s="386"/>
      <c r="AC26" s="464"/>
      <c r="AD26" s="386"/>
      <c r="AE26" s="464"/>
      <c r="AF26" s="386"/>
      <c r="AG26" s="464"/>
      <c r="AH26" s="386"/>
      <c r="AI26" s="464"/>
      <c r="AJ26" s="386"/>
      <c r="AK26" s="464"/>
      <c r="AL26" s="386"/>
      <c r="AM26" s="464"/>
      <c r="AN26" s="386"/>
      <c r="AO26" s="464"/>
      <c r="AP26" s="386"/>
      <c r="AQ26" s="464"/>
      <c r="AR26" s="386"/>
      <c r="AS26" s="464"/>
      <c r="AT26" s="386"/>
      <c r="AU26" s="464"/>
      <c r="AV26" s="386"/>
      <c r="AW26" s="7"/>
      <c r="AX26" s="462"/>
    </row>
    <row r="27" spans="1:50" ht="18.75" customHeight="1">
      <c r="A27" s="1075"/>
      <c r="D27" s="97" t="s">
        <v>869</v>
      </c>
      <c r="E27" s="399" t="s">
        <v>870</v>
      </c>
      <c r="F27" s="64" t="s">
        <v>871</v>
      </c>
      <c r="G27" s="464"/>
      <c r="H27" s="386"/>
      <c r="I27" s="464"/>
      <c r="J27" s="386"/>
      <c r="K27" s="464"/>
      <c r="L27" s="386"/>
      <c r="M27" s="464"/>
      <c r="N27" s="386"/>
      <c r="O27" s="464"/>
      <c r="P27" s="386"/>
      <c r="Q27" s="464"/>
      <c r="R27" s="386"/>
      <c r="S27" s="464"/>
      <c r="T27" s="386"/>
      <c r="U27" s="464"/>
      <c r="V27" s="386"/>
      <c r="W27" s="464"/>
      <c r="X27" s="386"/>
      <c r="Y27" s="464"/>
      <c r="Z27" s="386"/>
      <c r="AA27" s="464"/>
      <c r="AB27" s="386"/>
      <c r="AC27" s="464"/>
      <c r="AD27" s="386"/>
      <c r="AE27" s="464"/>
      <c r="AF27" s="386"/>
      <c r="AG27" s="464"/>
      <c r="AH27" s="386"/>
      <c r="AI27" s="464"/>
      <c r="AJ27" s="386"/>
      <c r="AK27" s="464"/>
      <c r="AL27" s="386"/>
      <c r="AM27" s="464"/>
      <c r="AN27" s="386"/>
      <c r="AO27" s="464"/>
      <c r="AP27" s="386"/>
      <c r="AQ27" s="464"/>
      <c r="AR27" s="386"/>
      <c r="AS27" s="464"/>
      <c r="AT27" s="386"/>
      <c r="AU27" s="464"/>
      <c r="AV27" s="386"/>
      <c r="AW27" s="7"/>
      <c r="AX27" s="462"/>
    </row>
    <row r="28" spans="1:50" ht="18.75" customHeight="1">
      <c r="A28" s="1075"/>
      <c r="D28" s="97" t="s">
        <v>872</v>
      </c>
      <c r="E28" s="451" t="s">
        <v>873</v>
      </c>
      <c r="F28" s="64" t="s">
        <v>430</v>
      </c>
      <c r="G28" s="64" t="s">
        <v>430</v>
      </c>
      <c r="H28" s="137" t="s">
        <v>430</v>
      </c>
      <c r="I28" s="64" t="s">
        <v>430</v>
      </c>
      <c r="J28" s="137" t="s">
        <v>430</v>
      </c>
      <c r="K28" s="64" t="s">
        <v>430</v>
      </c>
      <c r="L28" s="137" t="s">
        <v>430</v>
      </c>
      <c r="M28" s="64" t="s">
        <v>430</v>
      </c>
      <c r="N28" s="137" t="s">
        <v>430</v>
      </c>
      <c r="O28" s="64" t="s">
        <v>430</v>
      </c>
      <c r="P28" s="137" t="s">
        <v>430</v>
      </c>
      <c r="Q28" s="64" t="s">
        <v>430</v>
      </c>
      <c r="R28" s="137" t="s">
        <v>430</v>
      </c>
      <c r="S28" s="64" t="s">
        <v>430</v>
      </c>
      <c r="T28" s="137" t="s">
        <v>430</v>
      </c>
      <c r="U28" s="64" t="s">
        <v>430</v>
      </c>
      <c r="V28" s="137" t="s">
        <v>430</v>
      </c>
      <c r="W28" s="64" t="s">
        <v>430</v>
      </c>
      <c r="X28" s="137" t="s">
        <v>430</v>
      </c>
      <c r="Y28" s="64" t="s">
        <v>430</v>
      </c>
      <c r="Z28" s="137" t="s">
        <v>430</v>
      </c>
      <c r="AA28" s="64" t="s">
        <v>430</v>
      </c>
      <c r="AB28" s="137" t="s">
        <v>430</v>
      </c>
      <c r="AC28" s="64" t="s">
        <v>430</v>
      </c>
      <c r="AD28" s="137" t="s">
        <v>430</v>
      </c>
      <c r="AE28" s="64" t="s">
        <v>430</v>
      </c>
      <c r="AF28" s="137" t="s">
        <v>430</v>
      </c>
      <c r="AG28" s="64" t="s">
        <v>430</v>
      </c>
      <c r="AH28" s="137" t="s">
        <v>430</v>
      </c>
      <c r="AI28" s="64" t="s">
        <v>430</v>
      </c>
      <c r="AJ28" s="137" t="s">
        <v>430</v>
      </c>
      <c r="AK28" s="64" t="s">
        <v>430</v>
      </c>
      <c r="AL28" s="137" t="s">
        <v>430</v>
      </c>
      <c r="AM28" s="64" t="s">
        <v>430</v>
      </c>
      <c r="AN28" s="137" t="s">
        <v>430</v>
      </c>
      <c r="AO28" s="64" t="s">
        <v>430</v>
      </c>
      <c r="AP28" s="137" t="s">
        <v>430</v>
      </c>
      <c r="AQ28" s="64" t="s">
        <v>430</v>
      </c>
      <c r="AR28" s="137" t="s">
        <v>430</v>
      </c>
      <c r="AS28" s="64" t="s">
        <v>430</v>
      </c>
      <c r="AT28" s="137" t="s">
        <v>430</v>
      </c>
      <c r="AU28" s="64" t="s">
        <v>430</v>
      </c>
      <c r="AV28" s="137" t="s">
        <v>430</v>
      </c>
      <c r="AW28" s="7"/>
      <c r="AX28" s="462"/>
    </row>
    <row r="29" spans="1:50" ht="18.75" customHeight="1">
      <c r="A29" s="1075"/>
      <c r="D29" s="97" t="s">
        <v>874</v>
      </c>
      <c r="E29" s="399" t="s">
        <v>867</v>
      </c>
      <c r="F29" s="64" t="s">
        <v>875</v>
      </c>
      <c r="G29" s="464"/>
      <c r="H29" s="386"/>
      <c r="I29" s="464"/>
      <c r="J29" s="386"/>
      <c r="K29" s="464"/>
      <c r="L29" s="386"/>
      <c r="M29" s="464"/>
      <c r="N29" s="386"/>
      <c r="O29" s="464"/>
      <c r="P29" s="386"/>
      <c r="Q29" s="464"/>
      <c r="R29" s="386"/>
      <c r="S29" s="464"/>
      <c r="T29" s="386"/>
      <c r="U29" s="464"/>
      <c r="V29" s="386"/>
      <c r="W29" s="464"/>
      <c r="X29" s="386"/>
      <c r="Y29" s="464"/>
      <c r="Z29" s="386"/>
      <c r="AA29" s="464"/>
      <c r="AB29" s="386"/>
      <c r="AC29" s="464"/>
      <c r="AD29" s="386"/>
      <c r="AE29" s="464"/>
      <c r="AF29" s="386"/>
      <c r="AG29" s="464"/>
      <c r="AH29" s="386"/>
      <c r="AI29" s="464"/>
      <c r="AJ29" s="386"/>
      <c r="AK29" s="464"/>
      <c r="AL29" s="386"/>
      <c r="AM29" s="464"/>
      <c r="AN29" s="386"/>
      <c r="AO29" s="464"/>
      <c r="AP29" s="386"/>
      <c r="AQ29" s="464"/>
      <c r="AR29" s="386"/>
      <c r="AS29" s="464"/>
      <c r="AT29" s="386"/>
      <c r="AU29" s="464"/>
      <c r="AV29" s="386"/>
      <c r="AW29" s="7"/>
      <c r="AX29" s="462"/>
    </row>
    <row r="30" spans="1:50" ht="18.75" customHeight="1">
      <c r="A30" s="1075"/>
      <c r="D30" s="97" t="s">
        <v>876</v>
      </c>
      <c r="E30" s="399" t="s">
        <v>877</v>
      </c>
      <c r="F30" s="64" t="s">
        <v>878</v>
      </c>
      <c r="G30" s="464"/>
      <c r="H30" s="386"/>
      <c r="I30" s="464"/>
      <c r="J30" s="386"/>
      <c r="K30" s="464"/>
      <c r="L30" s="386"/>
      <c r="M30" s="464"/>
      <c r="N30" s="386"/>
      <c r="O30" s="464"/>
      <c r="P30" s="386"/>
      <c r="Q30" s="464"/>
      <c r="R30" s="386"/>
      <c r="S30" s="464"/>
      <c r="T30" s="386"/>
      <c r="U30" s="464"/>
      <c r="V30" s="386"/>
      <c r="W30" s="464"/>
      <c r="X30" s="386"/>
      <c r="Y30" s="464"/>
      <c r="Z30" s="386"/>
      <c r="AA30" s="464"/>
      <c r="AB30" s="386"/>
      <c r="AC30" s="464"/>
      <c r="AD30" s="386"/>
      <c r="AE30" s="464"/>
      <c r="AF30" s="386"/>
      <c r="AG30" s="464"/>
      <c r="AH30" s="386"/>
      <c r="AI30" s="464"/>
      <c r="AJ30" s="386"/>
      <c r="AK30" s="464"/>
      <c r="AL30" s="386"/>
      <c r="AM30" s="464"/>
      <c r="AN30" s="386"/>
      <c r="AO30" s="464"/>
      <c r="AP30" s="386"/>
      <c r="AQ30" s="464"/>
      <c r="AR30" s="386"/>
      <c r="AS30" s="464"/>
      <c r="AT30" s="386"/>
      <c r="AU30" s="464"/>
      <c r="AV30" s="386"/>
      <c r="AW30" s="7"/>
      <c r="AX30" s="462"/>
    </row>
    <row r="31" spans="1:50" ht="126.75" customHeight="1">
      <c r="A31" s="1075"/>
      <c r="D31" s="97" t="s">
        <v>117</v>
      </c>
      <c r="E31" s="141" t="s">
        <v>879</v>
      </c>
      <c r="F31" s="55" t="s">
        <v>673</v>
      </c>
      <c r="G31" s="408"/>
      <c r="H31" s="461"/>
      <c r="I31" s="408">
        <v>100</v>
      </c>
      <c r="J31" s="461"/>
      <c r="K31" s="408">
        <v>100</v>
      </c>
      <c r="L31" s="461"/>
      <c r="M31" s="408">
        <v>100</v>
      </c>
      <c r="N31" s="461"/>
      <c r="O31" s="408">
        <v>100</v>
      </c>
      <c r="P31" s="461"/>
      <c r="Q31" s="408">
        <v>100</v>
      </c>
      <c r="R31" s="461"/>
      <c r="S31" s="408">
        <v>100</v>
      </c>
      <c r="T31" s="461"/>
      <c r="U31" s="408">
        <v>100</v>
      </c>
      <c r="V31" s="461"/>
      <c r="W31" s="408">
        <v>100</v>
      </c>
      <c r="X31" s="461"/>
      <c r="Y31" s="408">
        <v>100</v>
      </c>
      <c r="Z31" s="461"/>
      <c r="AA31" s="408">
        <v>100</v>
      </c>
      <c r="AB31" s="461"/>
      <c r="AC31" s="408">
        <v>100</v>
      </c>
      <c r="AD31" s="461"/>
      <c r="AE31" s="408">
        <v>100</v>
      </c>
      <c r="AF31" s="461"/>
      <c r="AG31" s="408">
        <v>100</v>
      </c>
      <c r="AH31" s="461"/>
      <c r="AI31" s="408">
        <v>100</v>
      </c>
      <c r="AJ31" s="461"/>
      <c r="AK31" s="408">
        <v>100</v>
      </c>
      <c r="AL31" s="461"/>
      <c r="AM31" s="408">
        <v>100</v>
      </c>
      <c r="AN31" s="461"/>
      <c r="AO31" s="408">
        <v>100</v>
      </c>
      <c r="AP31" s="461"/>
      <c r="AQ31" s="408">
        <v>100</v>
      </c>
      <c r="AR31" s="461"/>
      <c r="AS31" s="408">
        <v>100</v>
      </c>
      <c r="AT31" s="461"/>
      <c r="AU31" s="408">
        <v>100</v>
      </c>
      <c r="AV31" s="461"/>
      <c r="AW31" s="265" t="s">
        <v>880</v>
      </c>
      <c r="AX31" s="462"/>
    </row>
    <row r="32" spans="1:50" ht="56.25" customHeight="1">
      <c r="A32" s="1075"/>
      <c r="D32" s="97" t="s">
        <v>75</v>
      </c>
      <c r="E32" s="141" t="s">
        <v>881</v>
      </c>
      <c r="F32" s="97" t="s">
        <v>842</v>
      </c>
      <c r="G32" s="408"/>
      <c r="H32" s="461"/>
      <c r="I32" s="408">
        <v>5</v>
      </c>
      <c r="J32" s="461"/>
      <c r="K32" s="408">
        <v>5</v>
      </c>
      <c r="L32" s="461"/>
      <c r="M32" s="408">
        <v>5</v>
      </c>
      <c r="N32" s="461"/>
      <c r="O32" s="408">
        <v>5</v>
      </c>
      <c r="P32" s="461"/>
      <c r="Q32" s="408">
        <v>5</v>
      </c>
      <c r="R32" s="461"/>
      <c r="S32" s="408">
        <v>5</v>
      </c>
      <c r="T32" s="461"/>
      <c r="U32" s="408">
        <v>5</v>
      </c>
      <c r="V32" s="461"/>
      <c r="W32" s="408">
        <v>5</v>
      </c>
      <c r="X32" s="461"/>
      <c r="Y32" s="408">
        <v>5</v>
      </c>
      <c r="Z32" s="461"/>
      <c r="AA32" s="408">
        <v>5</v>
      </c>
      <c r="AB32" s="461"/>
      <c r="AC32" s="408">
        <v>5</v>
      </c>
      <c r="AD32" s="461"/>
      <c r="AE32" s="408">
        <v>5</v>
      </c>
      <c r="AF32" s="461"/>
      <c r="AG32" s="408">
        <v>5</v>
      </c>
      <c r="AH32" s="461"/>
      <c r="AI32" s="408">
        <v>5</v>
      </c>
      <c r="AJ32" s="461"/>
      <c r="AK32" s="408">
        <v>5</v>
      </c>
      <c r="AL32" s="461"/>
      <c r="AM32" s="408">
        <v>5</v>
      </c>
      <c r="AN32" s="461"/>
      <c r="AO32" s="408">
        <v>5</v>
      </c>
      <c r="AP32" s="461"/>
      <c r="AQ32" s="408">
        <v>5</v>
      </c>
      <c r="AR32" s="461"/>
      <c r="AS32" s="408">
        <v>5</v>
      </c>
      <c r="AT32" s="461"/>
      <c r="AU32" s="408">
        <v>5</v>
      </c>
      <c r="AV32" s="461"/>
      <c r="AW32" s="265" t="s">
        <v>882</v>
      </c>
      <c r="AX32" s="462"/>
    </row>
    <row r="33" spans="1:49" ht="11.25" customHeight="1">
      <c r="A33" s="1075"/>
    </row>
    <row r="34" spans="1:49" ht="12.75" customHeight="1">
      <c r="A34" s="1075"/>
      <c r="D34" s="467">
        <v>1</v>
      </c>
      <c r="E34" s="468" t="s">
        <v>883</v>
      </c>
    </row>
    <row r="35" spans="1:49" ht="11.25" customHeight="1">
      <c r="A35" s="1075"/>
      <c r="E35" s="468" t="s">
        <v>884</v>
      </c>
    </row>
    <row r="37" spans="1:49" ht="22.5" hidden="1" customHeight="1">
      <c r="A37" s="1075" t="s">
        <v>885</v>
      </c>
      <c r="D37" s="97">
        <v>1</v>
      </c>
      <c r="E37" s="141" t="s">
        <v>886</v>
      </c>
      <c r="F37" s="55" t="s">
        <v>832</v>
      </c>
      <c r="G37" s="408"/>
      <c r="H37" s="469"/>
      <c r="I37" s="408"/>
      <c r="J37" s="469"/>
      <c r="K37" s="408"/>
      <c r="L37" s="469"/>
      <c r="M37" s="408"/>
      <c r="N37" s="469"/>
      <c r="O37" s="408"/>
      <c r="P37" s="469"/>
      <c r="Q37" s="408"/>
      <c r="R37" s="469"/>
      <c r="S37" s="408"/>
      <c r="T37" s="469"/>
      <c r="U37" s="408"/>
      <c r="V37" s="469"/>
      <c r="W37" s="408"/>
      <c r="X37" s="469"/>
      <c r="Y37" s="408"/>
      <c r="Z37" s="469"/>
      <c r="AA37" s="408"/>
      <c r="AB37" s="469"/>
      <c r="AC37" s="408"/>
      <c r="AD37" s="469"/>
      <c r="AE37" s="408"/>
      <c r="AF37" s="469"/>
      <c r="AG37" s="408"/>
      <c r="AH37" s="469"/>
      <c r="AI37" s="408"/>
      <c r="AJ37" s="469"/>
      <c r="AK37" s="408"/>
      <c r="AL37" s="469"/>
      <c r="AM37" s="408"/>
      <c r="AN37" s="469"/>
      <c r="AO37" s="408"/>
      <c r="AP37" s="469"/>
      <c r="AQ37" s="408"/>
      <c r="AR37" s="469"/>
      <c r="AS37" s="408"/>
      <c r="AT37" s="469"/>
      <c r="AU37" s="408"/>
      <c r="AV37" s="469"/>
      <c r="AW37" s="265" t="s">
        <v>887</v>
      </c>
    </row>
    <row r="38" spans="1:49" ht="22.5" hidden="1" customHeight="1">
      <c r="A38" s="1075"/>
      <c r="D38" s="470" t="s">
        <v>87</v>
      </c>
      <c r="E38" s="471" t="s">
        <v>888</v>
      </c>
      <c r="F38" s="472" t="s">
        <v>669</v>
      </c>
      <c r="G38" s="472" t="s">
        <v>669</v>
      </c>
      <c r="H38" s="473"/>
      <c r="I38" s="472" t="s">
        <v>669</v>
      </c>
      <c r="J38" s="473"/>
      <c r="K38" s="472" t="s">
        <v>669</v>
      </c>
      <c r="L38" s="473"/>
      <c r="M38" s="472" t="s">
        <v>669</v>
      </c>
      <c r="N38" s="473"/>
      <c r="O38" s="472" t="s">
        <v>669</v>
      </c>
      <c r="P38" s="473"/>
      <c r="Q38" s="472" t="s">
        <v>669</v>
      </c>
      <c r="R38" s="473"/>
      <c r="S38" s="472" t="s">
        <v>669</v>
      </c>
      <c r="T38" s="473"/>
      <c r="U38" s="472" t="s">
        <v>669</v>
      </c>
      <c r="V38" s="473"/>
      <c r="W38" s="472" t="s">
        <v>669</v>
      </c>
      <c r="X38" s="473"/>
      <c r="Y38" s="472" t="s">
        <v>669</v>
      </c>
      <c r="Z38" s="473"/>
      <c r="AA38" s="472" t="s">
        <v>669</v>
      </c>
      <c r="AB38" s="473"/>
      <c r="AC38" s="472" t="s">
        <v>669</v>
      </c>
      <c r="AD38" s="473"/>
      <c r="AE38" s="472" t="s">
        <v>669</v>
      </c>
      <c r="AF38" s="473"/>
      <c r="AG38" s="472" t="s">
        <v>669</v>
      </c>
      <c r="AH38" s="473"/>
      <c r="AI38" s="472" t="s">
        <v>669</v>
      </c>
      <c r="AJ38" s="473"/>
      <c r="AK38" s="472" t="s">
        <v>669</v>
      </c>
      <c r="AL38" s="473"/>
      <c r="AM38" s="472" t="s">
        <v>669</v>
      </c>
      <c r="AN38" s="473"/>
      <c r="AO38" s="472" t="s">
        <v>669</v>
      </c>
      <c r="AP38" s="473"/>
      <c r="AQ38" s="472" t="s">
        <v>669</v>
      </c>
      <c r="AR38" s="473"/>
      <c r="AS38" s="472" t="s">
        <v>669</v>
      </c>
      <c r="AT38" s="473"/>
      <c r="AU38" s="472" t="s">
        <v>669</v>
      </c>
      <c r="AV38" s="473"/>
      <c r="AW38" s="310"/>
    </row>
    <row r="39" spans="1:49" ht="33.75" hidden="1" customHeight="1">
      <c r="A39" s="1075"/>
      <c r="D39" s="474" t="s">
        <v>733</v>
      </c>
      <c r="E39" s="475" t="s">
        <v>889</v>
      </c>
      <c r="F39" s="55" t="s">
        <v>890</v>
      </c>
      <c r="G39" s="476"/>
      <c r="H39" s="477"/>
      <c r="I39" s="476"/>
      <c r="J39" s="477"/>
      <c r="K39" s="476"/>
      <c r="L39" s="477"/>
      <c r="M39" s="476"/>
      <c r="N39" s="477"/>
      <c r="O39" s="476"/>
      <c r="P39" s="477"/>
      <c r="Q39" s="476"/>
      <c r="R39" s="477"/>
      <c r="S39" s="476"/>
      <c r="T39" s="477"/>
      <c r="U39" s="476"/>
      <c r="V39" s="477"/>
      <c r="W39" s="476"/>
      <c r="X39" s="477"/>
      <c r="Y39" s="476"/>
      <c r="Z39" s="477"/>
      <c r="AA39" s="476"/>
      <c r="AB39" s="477"/>
      <c r="AC39" s="476"/>
      <c r="AD39" s="477"/>
      <c r="AE39" s="476"/>
      <c r="AF39" s="477"/>
      <c r="AG39" s="476"/>
      <c r="AH39" s="477"/>
      <c r="AI39" s="476"/>
      <c r="AJ39" s="477"/>
      <c r="AK39" s="476"/>
      <c r="AL39" s="477"/>
      <c r="AM39" s="476"/>
      <c r="AN39" s="477"/>
      <c r="AO39" s="476"/>
      <c r="AP39" s="477"/>
      <c r="AQ39" s="476"/>
      <c r="AR39" s="477"/>
      <c r="AS39" s="476"/>
      <c r="AT39" s="477"/>
      <c r="AU39" s="476"/>
      <c r="AV39" s="477"/>
      <c r="AW39" s="265" t="s">
        <v>891</v>
      </c>
    </row>
    <row r="40" spans="1:49" ht="33.75" hidden="1" customHeight="1">
      <c r="A40" s="1075"/>
      <c r="D40" s="474" t="s">
        <v>736</v>
      </c>
      <c r="E40" s="475" t="s">
        <v>892</v>
      </c>
      <c r="F40" s="478" t="s">
        <v>893</v>
      </c>
      <c r="G40" s="479"/>
      <c r="H40" s="477"/>
      <c r="I40" s="479"/>
      <c r="J40" s="477"/>
      <c r="K40" s="479"/>
      <c r="L40" s="477"/>
      <c r="M40" s="479"/>
      <c r="N40" s="477"/>
      <c r="O40" s="479"/>
      <c r="P40" s="477"/>
      <c r="Q40" s="479"/>
      <c r="R40" s="477"/>
      <c r="S40" s="479"/>
      <c r="T40" s="477"/>
      <c r="U40" s="479"/>
      <c r="V40" s="477"/>
      <c r="W40" s="479"/>
      <c r="X40" s="477"/>
      <c r="Y40" s="479"/>
      <c r="Z40" s="477"/>
      <c r="AA40" s="479"/>
      <c r="AB40" s="477"/>
      <c r="AC40" s="479"/>
      <c r="AD40" s="477"/>
      <c r="AE40" s="479"/>
      <c r="AF40" s="477"/>
      <c r="AG40" s="479"/>
      <c r="AH40" s="477"/>
      <c r="AI40" s="479"/>
      <c r="AJ40" s="477"/>
      <c r="AK40" s="479"/>
      <c r="AL40" s="477"/>
      <c r="AM40" s="479"/>
      <c r="AN40" s="477"/>
      <c r="AO40" s="479"/>
      <c r="AP40" s="477"/>
      <c r="AQ40" s="479"/>
      <c r="AR40" s="477"/>
      <c r="AS40" s="479"/>
      <c r="AT40" s="477"/>
      <c r="AU40" s="479"/>
      <c r="AV40" s="477"/>
      <c r="AW40" s="265" t="s">
        <v>894</v>
      </c>
    </row>
    <row r="41" spans="1:49" ht="22.5" hidden="1" customHeight="1">
      <c r="A41" s="1075"/>
      <c r="D41" s="474" t="s">
        <v>73</v>
      </c>
      <c r="E41" s="480" t="s">
        <v>895</v>
      </c>
      <c r="F41" s="55" t="s">
        <v>669</v>
      </c>
      <c r="G41" s="55" t="s">
        <v>669</v>
      </c>
      <c r="H41" s="481"/>
      <c r="I41" s="55" t="s">
        <v>669</v>
      </c>
      <c r="J41" s="481"/>
      <c r="K41" s="55" t="s">
        <v>669</v>
      </c>
      <c r="L41" s="481"/>
      <c r="M41" s="55" t="s">
        <v>669</v>
      </c>
      <c r="N41" s="481"/>
      <c r="O41" s="55" t="s">
        <v>669</v>
      </c>
      <c r="P41" s="481"/>
      <c r="Q41" s="55" t="s">
        <v>669</v>
      </c>
      <c r="R41" s="481"/>
      <c r="S41" s="55" t="s">
        <v>669</v>
      </c>
      <c r="T41" s="481"/>
      <c r="U41" s="55" t="s">
        <v>669</v>
      </c>
      <c r="V41" s="481"/>
      <c r="W41" s="55" t="s">
        <v>669</v>
      </c>
      <c r="X41" s="481"/>
      <c r="Y41" s="55" t="s">
        <v>669</v>
      </c>
      <c r="Z41" s="481"/>
      <c r="AA41" s="55" t="s">
        <v>669</v>
      </c>
      <c r="AB41" s="481"/>
      <c r="AC41" s="55" t="s">
        <v>669</v>
      </c>
      <c r="AD41" s="481"/>
      <c r="AE41" s="55" t="s">
        <v>669</v>
      </c>
      <c r="AF41" s="481"/>
      <c r="AG41" s="55" t="s">
        <v>669</v>
      </c>
      <c r="AH41" s="481"/>
      <c r="AI41" s="55" t="s">
        <v>669</v>
      </c>
      <c r="AJ41" s="481"/>
      <c r="AK41" s="55" t="s">
        <v>669</v>
      </c>
      <c r="AL41" s="481"/>
      <c r="AM41" s="55" t="s">
        <v>669</v>
      </c>
      <c r="AN41" s="481"/>
      <c r="AO41" s="55" t="s">
        <v>669</v>
      </c>
      <c r="AP41" s="481"/>
      <c r="AQ41" s="55" t="s">
        <v>669</v>
      </c>
      <c r="AR41" s="481"/>
      <c r="AS41" s="55" t="s">
        <v>669</v>
      </c>
      <c r="AT41" s="481"/>
      <c r="AU41" s="55" t="s">
        <v>669</v>
      </c>
      <c r="AV41" s="481"/>
      <c r="AW41" s="311"/>
    </row>
    <row r="42" spans="1:49" ht="45" hidden="1" customHeight="1">
      <c r="A42" s="1075"/>
      <c r="D42" s="474" t="s">
        <v>448</v>
      </c>
      <c r="E42" s="475" t="s">
        <v>896</v>
      </c>
      <c r="F42" s="55" t="s">
        <v>673</v>
      </c>
      <c r="G42" s="408"/>
      <c r="H42" s="481"/>
      <c r="I42" s="408"/>
      <c r="J42" s="481"/>
      <c r="K42" s="408"/>
      <c r="L42" s="481"/>
      <c r="M42" s="408"/>
      <c r="N42" s="481"/>
      <c r="O42" s="408"/>
      <c r="P42" s="481"/>
      <c r="Q42" s="408"/>
      <c r="R42" s="481"/>
      <c r="S42" s="408"/>
      <c r="T42" s="481"/>
      <c r="U42" s="408"/>
      <c r="V42" s="481"/>
      <c r="W42" s="408"/>
      <c r="X42" s="481"/>
      <c r="Y42" s="408"/>
      <c r="Z42" s="481"/>
      <c r="AA42" s="408"/>
      <c r="AB42" s="481"/>
      <c r="AC42" s="408"/>
      <c r="AD42" s="481"/>
      <c r="AE42" s="408"/>
      <c r="AF42" s="481"/>
      <c r="AG42" s="408"/>
      <c r="AH42" s="481"/>
      <c r="AI42" s="408"/>
      <c r="AJ42" s="481"/>
      <c r="AK42" s="408"/>
      <c r="AL42" s="481"/>
      <c r="AM42" s="408"/>
      <c r="AN42" s="481"/>
      <c r="AO42" s="408"/>
      <c r="AP42" s="481"/>
      <c r="AQ42" s="408"/>
      <c r="AR42" s="481"/>
      <c r="AS42" s="408"/>
      <c r="AT42" s="481"/>
      <c r="AU42" s="408"/>
      <c r="AV42" s="481"/>
      <c r="AW42" s="311" t="s">
        <v>897</v>
      </c>
    </row>
    <row r="43" spans="1:49" ht="45" hidden="1" customHeight="1">
      <c r="A43" s="1075"/>
      <c r="D43" s="474" t="s">
        <v>456</v>
      </c>
      <c r="E43" s="482" t="s">
        <v>898</v>
      </c>
      <c r="F43" s="483" t="s">
        <v>673</v>
      </c>
      <c r="G43" s="420"/>
      <c r="H43" s="477"/>
      <c r="I43" s="420"/>
      <c r="J43" s="477"/>
      <c r="K43" s="420"/>
      <c r="L43" s="477"/>
      <c r="M43" s="420"/>
      <c r="N43" s="477"/>
      <c r="O43" s="420"/>
      <c r="P43" s="477"/>
      <c r="Q43" s="420"/>
      <c r="R43" s="477"/>
      <c r="S43" s="420"/>
      <c r="T43" s="477"/>
      <c r="U43" s="420"/>
      <c r="V43" s="477"/>
      <c r="W43" s="420"/>
      <c r="X43" s="477"/>
      <c r="Y43" s="420"/>
      <c r="Z43" s="477"/>
      <c r="AA43" s="420"/>
      <c r="AB43" s="477"/>
      <c r="AC43" s="420"/>
      <c r="AD43" s="477"/>
      <c r="AE43" s="420"/>
      <c r="AF43" s="477"/>
      <c r="AG43" s="420"/>
      <c r="AH43" s="477"/>
      <c r="AI43" s="420"/>
      <c r="AJ43" s="477"/>
      <c r="AK43" s="420"/>
      <c r="AL43" s="477"/>
      <c r="AM43" s="420"/>
      <c r="AN43" s="477"/>
      <c r="AO43" s="420"/>
      <c r="AP43" s="477"/>
      <c r="AQ43" s="420"/>
      <c r="AR43" s="477"/>
      <c r="AS43" s="420"/>
      <c r="AT43" s="477"/>
      <c r="AU43" s="420"/>
      <c r="AV43" s="477"/>
      <c r="AW43" s="311" t="s">
        <v>899</v>
      </c>
    </row>
    <row r="44" spans="1:49" ht="11.25" hidden="1" customHeight="1">
      <c r="A44" s="1075"/>
      <c r="D44" s="474" t="s">
        <v>74</v>
      </c>
      <c r="E44" s="484" t="s">
        <v>900</v>
      </c>
      <c r="F44" s="55" t="s">
        <v>890</v>
      </c>
      <c r="G44" s="476"/>
      <c r="H44" s="477"/>
      <c r="I44" s="476"/>
      <c r="J44" s="477"/>
      <c r="K44" s="476"/>
      <c r="L44" s="477"/>
      <c r="M44" s="476"/>
      <c r="N44" s="477"/>
      <c r="O44" s="476"/>
      <c r="P44" s="477"/>
      <c r="Q44" s="476"/>
      <c r="R44" s="477"/>
      <c r="S44" s="476"/>
      <c r="T44" s="477"/>
      <c r="U44" s="476"/>
      <c r="V44" s="477"/>
      <c r="W44" s="476"/>
      <c r="X44" s="477"/>
      <c r="Y44" s="476"/>
      <c r="Z44" s="477"/>
      <c r="AA44" s="476"/>
      <c r="AB44" s="477"/>
      <c r="AC44" s="476"/>
      <c r="AD44" s="477"/>
      <c r="AE44" s="476"/>
      <c r="AF44" s="477"/>
      <c r="AG44" s="476"/>
      <c r="AH44" s="477"/>
      <c r="AI44" s="476"/>
      <c r="AJ44" s="477"/>
      <c r="AK44" s="476"/>
      <c r="AL44" s="477"/>
      <c r="AM44" s="476"/>
      <c r="AN44" s="477"/>
      <c r="AO44" s="476"/>
      <c r="AP44" s="477"/>
      <c r="AQ44" s="476"/>
      <c r="AR44" s="477"/>
      <c r="AS44" s="476"/>
      <c r="AT44" s="477"/>
      <c r="AU44" s="476"/>
      <c r="AV44" s="477"/>
      <c r="AW44" s="265"/>
    </row>
    <row r="45" spans="1:49" ht="11.25" hidden="1" customHeight="1">
      <c r="A45" s="1075"/>
      <c r="D45" s="474" t="s">
        <v>775</v>
      </c>
      <c r="E45" s="482" t="s">
        <v>901</v>
      </c>
      <c r="F45" s="55" t="s">
        <v>890</v>
      </c>
      <c r="G45" s="476"/>
      <c r="H45" s="477"/>
      <c r="I45" s="476"/>
      <c r="J45" s="477"/>
      <c r="K45" s="476"/>
      <c r="L45" s="477"/>
      <c r="M45" s="476"/>
      <c r="N45" s="477"/>
      <c r="O45" s="476"/>
      <c r="P45" s="477"/>
      <c r="Q45" s="476"/>
      <c r="R45" s="477"/>
      <c r="S45" s="476"/>
      <c r="T45" s="477"/>
      <c r="U45" s="476"/>
      <c r="V45" s="477"/>
      <c r="W45" s="476"/>
      <c r="X45" s="477"/>
      <c r="Y45" s="476"/>
      <c r="Z45" s="477"/>
      <c r="AA45" s="476"/>
      <c r="AB45" s="477"/>
      <c r="AC45" s="476"/>
      <c r="AD45" s="477"/>
      <c r="AE45" s="476"/>
      <c r="AF45" s="477"/>
      <c r="AG45" s="476"/>
      <c r="AH45" s="477"/>
      <c r="AI45" s="476"/>
      <c r="AJ45" s="477"/>
      <c r="AK45" s="476"/>
      <c r="AL45" s="477"/>
      <c r="AM45" s="476"/>
      <c r="AN45" s="477"/>
      <c r="AO45" s="476"/>
      <c r="AP45" s="477"/>
      <c r="AQ45" s="476"/>
      <c r="AR45" s="477"/>
      <c r="AS45" s="476"/>
      <c r="AT45" s="477"/>
      <c r="AU45" s="476"/>
      <c r="AV45" s="477"/>
      <c r="AW45" s="265"/>
    </row>
    <row r="46" spans="1:49" ht="11.25" hidden="1" customHeight="1">
      <c r="A46" s="1075"/>
      <c r="D46" s="474" t="s">
        <v>818</v>
      </c>
      <c r="E46" s="482" t="s">
        <v>902</v>
      </c>
      <c r="F46" s="55" t="s">
        <v>890</v>
      </c>
      <c r="G46" s="476"/>
      <c r="H46" s="477"/>
      <c r="I46" s="476"/>
      <c r="J46" s="477"/>
      <c r="K46" s="476"/>
      <c r="L46" s="477"/>
      <c r="M46" s="476"/>
      <c r="N46" s="477"/>
      <c r="O46" s="476"/>
      <c r="P46" s="477"/>
      <c r="Q46" s="476"/>
      <c r="R46" s="477"/>
      <c r="S46" s="476"/>
      <c r="T46" s="477"/>
      <c r="U46" s="476"/>
      <c r="V46" s="477"/>
      <c r="W46" s="476"/>
      <c r="X46" s="477"/>
      <c r="Y46" s="476"/>
      <c r="Z46" s="477"/>
      <c r="AA46" s="476"/>
      <c r="AB46" s="477"/>
      <c r="AC46" s="476"/>
      <c r="AD46" s="477"/>
      <c r="AE46" s="476"/>
      <c r="AF46" s="477"/>
      <c r="AG46" s="476"/>
      <c r="AH46" s="477"/>
      <c r="AI46" s="476"/>
      <c r="AJ46" s="477"/>
      <c r="AK46" s="476"/>
      <c r="AL46" s="477"/>
      <c r="AM46" s="476"/>
      <c r="AN46" s="477"/>
      <c r="AO46" s="476"/>
      <c r="AP46" s="477"/>
      <c r="AQ46" s="476"/>
      <c r="AR46" s="477"/>
      <c r="AS46" s="476"/>
      <c r="AT46" s="477"/>
      <c r="AU46" s="476"/>
      <c r="AV46" s="477"/>
      <c r="AW46" s="265"/>
    </row>
    <row r="47" spans="1:49" ht="11.25" hidden="1" customHeight="1">
      <c r="A47" s="1075"/>
      <c r="D47" s="474" t="s">
        <v>821</v>
      </c>
      <c r="E47" s="482" t="s">
        <v>903</v>
      </c>
      <c r="F47" s="55" t="s">
        <v>890</v>
      </c>
      <c r="G47" s="476"/>
      <c r="H47" s="477"/>
      <c r="I47" s="476"/>
      <c r="J47" s="477"/>
      <c r="K47" s="476"/>
      <c r="L47" s="477"/>
      <c r="M47" s="476"/>
      <c r="N47" s="477"/>
      <c r="O47" s="476"/>
      <c r="P47" s="477"/>
      <c r="Q47" s="476"/>
      <c r="R47" s="477"/>
      <c r="S47" s="476"/>
      <c r="T47" s="477"/>
      <c r="U47" s="476"/>
      <c r="V47" s="477"/>
      <c r="W47" s="476"/>
      <c r="X47" s="477"/>
      <c r="Y47" s="476"/>
      <c r="Z47" s="477"/>
      <c r="AA47" s="476"/>
      <c r="AB47" s="477"/>
      <c r="AC47" s="476"/>
      <c r="AD47" s="477"/>
      <c r="AE47" s="476"/>
      <c r="AF47" s="477"/>
      <c r="AG47" s="476"/>
      <c r="AH47" s="477"/>
      <c r="AI47" s="476"/>
      <c r="AJ47" s="477"/>
      <c r="AK47" s="476"/>
      <c r="AL47" s="477"/>
      <c r="AM47" s="476"/>
      <c r="AN47" s="477"/>
      <c r="AO47" s="476"/>
      <c r="AP47" s="477"/>
      <c r="AQ47" s="476"/>
      <c r="AR47" s="477"/>
      <c r="AS47" s="476"/>
      <c r="AT47" s="477"/>
      <c r="AU47" s="476"/>
      <c r="AV47" s="477"/>
      <c r="AW47" s="265"/>
    </row>
    <row r="48" spans="1:49" ht="11.25" hidden="1" customHeight="1">
      <c r="A48" s="1075"/>
      <c r="D48" s="474" t="s">
        <v>904</v>
      </c>
      <c r="E48" s="485" t="s">
        <v>905</v>
      </c>
      <c r="F48" s="55" t="s">
        <v>890</v>
      </c>
      <c r="G48" s="476"/>
      <c r="H48" s="477"/>
      <c r="I48" s="476"/>
      <c r="J48" s="477"/>
      <c r="K48" s="476"/>
      <c r="L48" s="477"/>
      <c r="M48" s="476"/>
      <c r="N48" s="477"/>
      <c r="O48" s="476"/>
      <c r="P48" s="477"/>
      <c r="Q48" s="476"/>
      <c r="R48" s="477"/>
      <c r="S48" s="476"/>
      <c r="T48" s="477"/>
      <c r="U48" s="476"/>
      <c r="V48" s="477"/>
      <c r="W48" s="476"/>
      <c r="X48" s="477"/>
      <c r="Y48" s="476"/>
      <c r="Z48" s="477"/>
      <c r="AA48" s="476"/>
      <c r="AB48" s="477"/>
      <c r="AC48" s="476"/>
      <c r="AD48" s="477"/>
      <c r="AE48" s="476"/>
      <c r="AF48" s="477"/>
      <c r="AG48" s="476"/>
      <c r="AH48" s="477"/>
      <c r="AI48" s="476"/>
      <c r="AJ48" s="477"/>
      <c r="AK48" s="476"/>
      <c r="AL48" s="477"/>
      <c r="AM48" s="476"/>
      <c r="AN48" s="477"/>
      <c r="AO48" s="476"/>
      <c r="AP48" s="477"/>
      <c r="AQ48" s="476"/>
      <c r="AR48" s="477"/>
      <c r="AS48" s="476"/>
      <c r="AT48" s="477"/>
      <c r="AU48" s="476"/>
      <c r="AV48" s="477"/>
      <c r="AW48" s="265"/>
    </row>
    <row r="49" spans="1:49" ht="11.25" hidden="1" customHeight="1">
      <c r="A49" s="1075"/>
      <c r="D49" s="474" t="s">
        <v>906</v>
      </c>
      <c r="E49" s="485" t="s">
        <v>907</v>
      </c>
      <c r="F49" s="55" t="s">
        <v>890</v>
      </c>
      <c r="G49" s="476"/>
      <c r="H49" s="477"/>
      <c r="I49" s="476"/>
      <c r="J49" s="477"/>
      <c r="K49" s="476"/>
      <c r="L49" s="477"/>
      <c r="M49" s="476"/>
      <c r="N49" s="477"/>
      <c r="O49" s="476"/>
      <c r="P49" s="477"/>
      <c r="Q49" s="476"/>
      <c r="R49" s="477"/>
      <c r="S49" s="476"/>
      <c r="T49" s="477"/>
      <c r="U49" s="476"/>
      <c r="V49" s="477"/>
      <c r="W49" s="476"/>
      <c r="X49" s="477"/>
      <c r="Y49" s="476"/>
      <c r="Z49" s="477"/>
      <c r="AA49" s="476"/>
      <c r="AB49" s="477"/>
      <c r="AC49" s="476"/>
      <c r="AD49" s="477"/>
      <c r="AE49" s="476"/>
      <c r="AF49" s="477"/>
      <c r="AG49" s="476"/>
      <c r="AH49" s="477"/>
      <c r="AI49" s="476"/>
      <c r="AJ49" s="477"/>
      <c r="AK49" s="476"/>
      <c r="AL49" s="477"/>
      <c r="AM49" s="476"/>
      <c r="AN49" s="477"/>
      <c r="AO49" s="476"/>
      <c r="AP49" s="477"/>
      <c r="AQ49" s="476"/>
      <c r="AR49" s="477"/>
      <c r="AS49" s="476"/>
      <c r="AT49" s="477"/>
      <c r="AU49" s="476"/>
      <c r="AV49" s="477"/>
      <c r="AW49" s="265"/>
    </row>
    <row r="50" spans="1:49" ht="11.25" hidden="1" customHeight="1">
      <c r="A50" s="1075"/>
      <c r="D50" s="474" t="s">
        <v>908</v>
      </c>
      <c r="E50" s="482" t="s">
        <v>909</v>
      </c>
      <c r="F50" s="55" t="s">
        <v>890</v>
      </c>
      <c r="G50" s="476"/>
      <c r="H50" s="477"/>
      <c r="I50" s="476"/>
      <c r="J50" s="477"/>
      <c r="K50" s="476"/>
      <c r="L50" s="477"/>
      <c r="M50" s="476"/>
      <c r="N50" s="477"/>
      <c r="O50" s="476"/>
      <c r="P50" s="477"/>
      <c r="Q50" s="476"/>
      <c r="R50" s="477"/>
      <c r="S50" s="476"/>
      <c r="T50" s="477"/>
      <c r="U50" s="476"/>
      <c r="V50" s="477"/>
      <c r="W50" s="476"/>
      <c r="X50" s="477"/>
      <c r="Y50" s="476"/>
      <c r="Z50" s="477"/>
      <c r="AA50" s="476"/>
      <c r="AB50" s="477"/>
      <c r="AC50" s="476"/>
      <c r="AD50" s="477"/>
      <c r="AE50" s="476"/>
      <c r="AF50" s="477"/>
      <c r="AG50" s="476"/>
      <c r="AH50" s="477"/>
      <c r="AI50" s="476"/>
      <c r="AJ50" s="477"/>
      <c r="AK50" s="476"/>
      <c r="AL50" s="477"/>
      <c r="AM50" s="476"/>
      <c r="AN50" s="477"/>
      <c r="AO50" s="476"/>
      <c r="AP50" s="477"/>
      <c r="AQ50" s="476"/>
      <c r="AR50" s="477"/>
      <c r="AS50" s="476"/>
      <c r="AT50" s="477"/>
      <c r="AU50" s="476"/>
      <c r="AV50" s="477"/>
      <c r="AW50" s="265"/>
    </row>
    <row r="51" spans="1:49" ht="11.25" hidden="1" customHeight="1">
      <c r="A51" s="1075"/>
      <c r="D51" s="474" t="s">
        <v>910</v>
      </c>
      <c r="E51" s="482" t="s">
        <v>911</v>
      </c>
      <c r="F51" s="55" t="s">
        <v>890</v>
      </c>
      <c r="G51" s="476"/>
      <c r="H51" s="477"/>
      <c r="I51" s="476"/>
      <c r="J51" s="477"/>
      <c r="K51" s="476"/>
      <c r="L51" s="477"/>
      <c r="M51" s="476"/>
      <c r="N51" s="477"/>
      <c r="O51" s="476"/>
      <c r="P51" s="477"/>
      <c r="Q51" s="476"/>
      <c r="R51" s="477"/>
      <c r="S51" s="476"/>
      <c r="T51" s="477"/>
      <c r="U51" s="476"/>
      <c r="V51" s="477"/>
      <c r="W51" s="476"/>
      <c r="X51" s="477"/>
      <c r="Y51" s="476"/>
      <c r="Z51" s="477"/>
      <c r="AA51" s="476"/>
      <c r="AB51" s="477"/>
      <c r="AC51" s="476"/>
      <c r="AD51" s="477"/>
      <c r="AE51" s="476"/>
      <c r="AF51" s="477"/>
      <c r="AG51" s="476"/>
      <c r="AH51" s="477"/>
      <c r="AI51" s="476"/>
      <c r="AJ51" s="477"/>
      <c r="AK51" s="476"/>
      <c r="AL51" s="477"/>
      <c r="AM51" s="476"/>
      <c r="AN51" s="477"/>
      <c r="AO51" s="476"/>
      <c r="AP51" s="477"/>
      <c r="AQ51" s="476"/>
      <c r="AR51" s="477"/>
      <c r="AS51" s="476"/>
      <c r="AT51" s="477"/>
      <c r="AU51" s="476"/>
      <c r="AV51" s="477"/>
      <c r="AW51" s="265"/>
    </row>
    <row r="52" spans="1:49" ht="45" hidden="1" customHeight="1">
      <c r="A52" s="1075"/>
      <c r="D52" s="474" t="s">
        <v>117</v>
      </c>
      <c r="E52" s="484" t="s">
        <v>912</v>
      </c>
      <c r="F52" s="55" t="s">
        <v>890</v>
      </c>
      <c r="G52" s="476"/>
      <c r="H52" s="477"/>
      <c r="I52" s="476"/>
      <c r="J52" s="477"/>
      <c r="K52" s="476"/>
      <c r="L52" s="477"/>
      <c r="M52" s="476"/>
      <c r="N52" s="477"/>
      <c r="O52" s="476"/>
      <c r="P52" s="477"/>
      <c r="Q52" s="476"/>
      <c r="R52" s="477"/>
      <c r="S52" s="476"/>
      <c r="T52" s="477"/>
      <c r="U52" s="476"/>
      <c r="V52" s="477"/>
      <c r="W52" s="476"/>
      <c r="X52" s="477"/>
      <c r="Y52" s="476"/>
      <c r="Z52" s="477"/>
      <c r="AA52" s="476"/>
      <c r="AB52" s="477"/>
      <c r="AC52" s="476"/>
      <c r="AD52" s="477"/>
      <c r="AE52" s="476"/>
      <c r="AF52" s="477"/>
      <c r="AG52" s="476"/>
      <c r="AH52" s="477"/>
      <c r="AI52" s="476"/>
      <c r="AJ52" s="477"/>
      <c r="AK52" s="476"/>
      <c r="AL52" s="477"/>
      <c r="AM52" s="476"/>
      <c r="AN52" s="477"/>
      <c r="AO52" s="476"/>
      <c r="AP52" s="477"/>
      <c r="AQ52" s="476"/>
      <c r="AR52" s="477"/>
      <c r="AS52" s="476"/>
      <c r="AT52" s="477"/>
      <c r="AU52" s="476"/>
      <c r="AV52" s="477"/>
      <c r="AW52" s="265"/>
    </row>
    <row r="53" spans="1:49" ht="11.25" hidden="1" customHeight="1">
      <c r="A53" s="1075"/>
      <c r="D53" s="474" t="s">
        <v>437</v>
      </c>
      <c r="E53" s="482" t="s">
        <v>901</v>
      </c>
      <c r="F53" s="55" t="s">
        <v>890</v>
      </c>
      <c r="G53" s="476"/>
      <c r="H53" s="477"/>
      <c r="I53" s="476"/>
      <c r="J53" s="477"/>
      <c r="K53" s="476"/>
      <c r="L53" s="477"/>
      <c r="M53" s="476"/>
      <c r="N53" s="477"/>
      <c r="O53" s="476"/>
      <c r="P53" s="477"/>
      <c r="Q53" s="476"/>
      <c r="R53" s="477"/>
      <c r="S53" s="476"/>
      <c r="T53" s="477"/>
      <c r="U53" s="476"/>
      <c r="V53" s="477"/>
      <c r="W53" s="476"/>
      <c r="X53" s="477"/>
      <c r="Y53" s="476"/>
      <c r="Z53" s="477"/>
      <c r="AA53" s="476"/>
      <c r="AB53" s="477"/>
      <c r="AC53" s="476"/>
      <c r="AD53" s="477"/>
      <c r="AE53" s="476"/>
      <c r="AF53" s="477"/>
      <c r="AG53" s="476"/>
      <c r="AH53" s="477"/>
      <c r="AI53" s="476"/>
      <c r="AJ53" s="477"/>
      <c r="AK53" s="476"/>
      <c r="AL53" s="477"/>
      <c r="AM53" s="476"/>
      <c r="AN53" s="477"/>
      <c r="AO53" s="476"/>
      <c r="AP53" s="477"/>
      <c r="AQ53" s="476"/>
      <c r="AR53" s="477"/>
      <c r="AS53" s="476"/>
      <c r="AT53" s="477"/>
      <c r="AU53" s="476"/>
      <c r="AV53" s="477"/>
      <c r="AW53" s="265"/>
    </row>
    <row r="54" spans="1:49" ht="11.25" hidden="1" customHeight="1">
      <c r="A54" s="1075"/>
      <c r="D54" s="474" t="s">
        <v>913</v>
      </c>
      <c r="E54" s="482" t="s">
        <v>902</v>
      </c>
      <c r="F54" s="55" t="s">
        <v>890</v>
      </c>
      <c r="G54" s="476"/>
      <c r="H54" s="477"/>
      <c r="I54" s="476"/>
      <c r="J54" s="477"/>
      <c r="K54" s="476"/>
      <c r="L54" s="477"/>
      <c r="M54" s="476"/>
      <c r="N54" s="477"/>
      <c r="O54" s="476"/>
      <c r="P54" s="477"/>
      <c r="Q54" s="476"/>
      <c r="R54" s="477"/>
      <c r="S54" s="476"/>
      <c r="T54" s="477"/>
      <c r="U54" s="476"/>
      <c r="V54" s="477"/>
      <c r="W54" s="476"/>
      <c r="X54" s="477"/>
      <c r="Y54" s="476"/>
      <c r="Z54" s="477"/>
      <c r="AA54" s="476"/>
      <c r="AB54" s="477"/>
      <c r="AC54" s="476"/>
      <c r="AD54" s="477"/>
      <c r="AE54" s="476"/>
      <c r="AF54" s="477"/>
      <c r="AG54" s="476"/>
      <c r="AH54" s="477"/>
      <c r="AI54" s="476"/>
      <c r="AJ54" s="477"/>
      <c r="AK54" s="476"/>
      <c r="AL54" s="477"/>
      <c r="AM54" s="476"/>
      <c r="AN54" s="477"/>
      <c r="AO54" s="476"/>
      <c r="AP54" s="477"/>
      <c r="AQ54" s="476"/>
      <c r="AR54" s="477"/>
      <c r="AS54" s="476"/>
      <c r="AT54" s="477"/>
      <c r="AU54" s="476"/>
      <c r="AV54" s="477"/>
      <c r="AW54" s="265"/>
    </row>
    <row r="55" spans="1:49" ht="11.25" hidden="1" customHeight="1">
      <c r="A55" s="1075"/>
      <c r="D55" s="474" t="s">
        <v>914</v>
      </c>
      <c r="E55" s="482" t="s">
        <v>903</v>
      </c>
      <c r="F55" s="55" t="s">
        <v>890</v>
      </c>
      <c r="G55" s="476"/>
      <c r="H55" s="477"/>
      <c r="I55" s="476"/>
      <c r="J55" s="477"/>
      <c r="K55" s="476"/>
      <c r="L55" s="477"/>
      <c r="M55" s="476"/>
      <c r="N55" s="477"/>
      <c r="O55" s="476"/>
      <c r="P55" s="477"/>
      <c r="Q55" s="476"/>
      <c r="R55" s="477"/>
      <c r="S55" s="476"/>
      <c r="T55" s="477"/>
      <c r="U55" s="476"/>
      <c r="V55" s="477"/>
      <c r="W55" s="476"/>
      <c r="X55" s="477"/>
      <c r="Y55" s="476"/>
      <c r="Z55" s="477"/>
      <c r="AA55" s="476"/>
      <c r="AB55" s="477"/>
      <c r="AC55" s="476"/>
      <c r="AD55" s="477"/>
      <c r="AE55" s="476"/>
      <c r="AF55" s="477"/>
      <c r="AG55" s="476"/>
      <c r="AH55" s="477"/>
      <c r="AI55" s="476"/>
      <c r="AJ55" s="477"/>
      <c r="AK55" s="476"/>
      <c r="AL55" s="477"/>
      <c r="AM55" s="476"/>
      <c r="AN55" s="477"/>
      <c r="AO55" s="476"/>
      <c r="AP55" s="477"/>
      <c r="AQ55" s="476"/>
      <c r="AR55" s="477"/>
      <c r="AS55" s="476"/>
      <c r="AT55" s="477"/>
      <c r="AU55" s="476"/>
      <c r="AV55" s="477"/>
      <c r="AW55" s="265"/>
    </row>
    <row r="56" spans="1:49" ht="11.25" hidden="1" customHeight="1">
      <c r="A56" s="1075"/>
      <c r="D56" s="474" t="s">
        <v>915</v>
      </c>
      <c r="E56" s="485" t="s">
        <v>905</v>
      </c>
      <c r="F56" s="55" t="s">
        <v>890</v>
      </c>
      <c r="G56" s="476"/>
      <c r="H56" s="477"/>
      <c r="I56" s="476"/>
      <c r="J56" s="477"/>
      <c r="K56" s="476"/>
      <c r="L56" s="477"/>
      <c r="M56" s="476"/>
      <c r="N56" s="477"/>
      <c r="O56" s="476"/>
      <c r="P56" s="477"/>
      <c r="Q56" s="476"/>
      <c r="R56" s="477"/>
      <c r="S56" s="476"/>
      <c r="T56" s="477"/>
      <c r="U56" s="476"/>
      <c r="V56" s="477"/>
      <c r="W56" s="476"/>
      <c r="X56" s="477"/>
      <c r="Y56" s="476"/>
      <c r="Z56" s="477"/>
      <c r="AA56" s="476"/>
      <c r="AB56" s="477"/>
      <c r="AC56" s="476"/>
      <c r="AD56" s="477"/>
      <c r="AE56" s="476"/>
      <c r="AF56" s="477"/>
      <c r="AG56" s="476"/>
      <c r="AH56" s="477"/>
      <c r="AI56" s="476"/>
      <c r="AJ56" s="477"/>
      <c r="AK56" s="476"/>
      <c r="AL56" s="477"/>
      <c r="AM56" s="476"/>
      <c r="AN56" s="477"/>
      <c r="AO56" s="476"/>
      <c r="AP56" s="477"/>
      <c r="AQ56" s="476"/>
      <c r="AR56" s="477"/>
      <c r="AS56" s="476"/>
      <c r="AT56" s="477"/>
      <c r="AU56" s="476"/>
      <c r="AV56" s="477"/>
      <c r="AW56" s="265"/>
    </row>
    <row r="57" spans="1:49" ht="11.25" hidden="1" customHeight="1">
      <c r="A57" s="1075"/>
      <c r="D57" s="474" t="s">
        <v>916</v>
      </c>
      <c r="E57" s="485" t="s">
        <v>907</v>
      </c>
      <c r="F57" s="55" t="s">
        <v>890</v>
      </c>
      <c r="G57" s="476"/>
      <c r="H57" s="477"/>
      <c r="I57" s="476"/>
      <c r="J57" s="477"/>
      <c r="K57" s="476"/>
      <c r="L57" s="477"/>
      <c r="M57" s="476"/>
      <c r="N57" s="477"/>
      <c r="O57" s="476"/>
      <c r="P57" s="477"/>
      <c r="Q57" s="476"/>
      <c r="R57" s="477"/>
      <c r="S57" s="476"/>
      <c r="T57" s="477"/>
      <c r="U57" s="476"/>
      <c r="V57" s="477"/>
      <c r="W57" s="476"/>
      <c r="X57" s="477"/>
      <c r="Y57" s="476"/>
      <c r="Z57" s="477"/>
      <c r="AA57" s="476"/>
      <c r="AB57" s="477"/>
      <c r="AC57" s="476"/>
      <c r="AD57" s="477"/>
      <c r="AE57" s="476"/>
      <c r="AF57" s="477"/>
      <c r="AG57" s="476"/>
      <c r="AH57" s="477"/>
      <c r="AI57" s="476"/>
      <c r="AJ57" s="477"/>
      <c r="AK57" s="476"/>
      <c r="AL57" s="477"/>
      <c r="AM57" s="476"/>
      <c r="AN57" s="477"/>
      <c r="AO57" s="476"/>
      <c r="AP57" s="477"/>
      <c r="AQ57" s="476"/>
      <c r="AR57" s="477"/>
      <c r="AS57" s="476"/>
      <c r="AT57" s="477"/>
      <c r="AU57" s="476"/>
      <c r="AV57" s="477"/>
      <c r="AW57" s="265"/>
    </row>
    <row r="58" spans="1:49" ht="11.25" hidden="1" customHeight="1">
      <c r="A58" s="1075"/>
      <c r="D58" s="474" t="s">
        <v>917</v>
      </c>
      <c r="E58" s="482" t="s">
        <v>909</v>
      </c>
      <c r="F58" s="55" t="s">
        <v>890</v>
      </c>
      <c r="G58" s="476"/>
      <c r="H58" s="477"/>
      <c r="I58" s="476"/>
      <c r="J58" s="477"/>
      <c r="K58" s="476"/>
      <c r="L58" s="477"/>
      <c r="M58" s="476"/>
      <c r="N58" s="477"/>
      <c r="O58" s="476"/>
      <c r="P58" s="477"/>
      <c r="Q58" s="476"/>
      <c r="R58" s="477"/>
      <c r="S58" s="476"/>
      <c r="T58" s="477"/>
      <c r="U58" s="476"/>
      <c r="V58" s="477"/>
      <c r="W58" s="476"/>
      <c r="X58" s="477"/>
      <c r="Y58" s="476"/>
      <c r="Z58" s="477"/>
      <c r="AA58" s="476"/>
      <c r="AB58" s="477"/>
      <c r="AC58" s="476"/>
      <c r="AD58" s="477"/>
      <c r="AE58" s="476"/>
      <c r="AF58" s="477"/>
      <c r="AG58" s="476"/>
      <c r="AH58" s="477"/>
      <c r="AI58" s="476"/>
      <c r="AJ58" s="477"/>
      <c r="AK58" s="476"/>
      <c r="AL58" s="477"/>
      <c r="AM58" s="476"/>
      <c r="AN58" s="477"/>
      <c r="AO58" s="476"/>
      <c r="AP58" s="477"/>
      <c r="AQ58" s="476"/>
      <c r="AR58" s="477"/>
      <c r="AS58" s="476"/>
      <c r="AT58" s="477"/>
      <c r="AU58" s="476"/>
      <c r="AV58" s="477"/>
      <c r="AW58" s="265"/>
    </row>
    <row r="59" spans="1:49" ht="11.25" hidden="1" customHeight="1">
      <c r="A59" s="1075"/>
      <c r="D59" s="474" t="s">
        <v>918</v>
      </c>
      <c r="E59" s="482" t="s">
        <v>911</v>
      </c>
      <c r="F59" s="55" t="s">
        <v>890</v>
      </c>
      <c r="G59" s="476"/>
      <c r="H59" s="477"/>
      <c r="I59" s="476"/>
      <c r="J59" s="477"/>
      <c r="K59" s="476"/>
      <c r="L59" s="477"/>
      <c r="M59" s="476"/>
      <c r="N59" s="477"/>
      <c r="O59" s="476"/>
      <c r="P59" s="477"/>
      <c r="Q59" s="476"/>
      <c r="R59" s="477"/>
      <c r="S59" s="476"/>
      <c r="T59" s="477"/>
      <c r="U59" s="476"/>
      <c r="V59" s="477"/>
      <c r="W59" s="476"/>
      <c r="X59" s="477"/>
      <c r="Y59" s="476"/>
      <c r="Z59" s="477"/>
      <c r="AA59" s="476"/>
      <c r="AB59" s="477"/>
      <c r="AC59" s="476"/>
      <c r="AD59" s="477"/>
      <c r="AE59" s="476"/>
      <c r="AF59" s="477"/>
      <c r="AG59" s="476"/>
      <c r="AH59" s="477"/>
      <c r="AI59" s="476"/>
      <c r="AJ59" s="477"/>
      <c r="AK59" s="476"/>
      <c r="AL59" s="477"/>
      <c r="AM59" s="476"/>
      <c r="AN59" s="477"/>
      <c r="AO59" s="476"/>
      <c r="AP59" s="477"/>
      <c r="AQ59" s="476"/>
      <c r="AR59" s="477"/>
      <c r="AS59" s="476"/>
      <c r="AT59" s="477"/>
      <c r="AU59" s="476"/>
      <c r="AV59" s="477"/>
      <c r="AW59" s="265"/>
    </row>
    <row r="60" spans="1:49" ht="33.75" hidden="1" customHeight="1">
      <c r="A60" s="1075"/>
      <c r="D60" s="474" t="s">
        <v>75</v>
      </c>
      <c r="E60" s="484" t="s">
        <v>919</v>
      </c>
      <c r="F60" s="486" t="s">
        <v>673</v>
      </c>
      <c r="G60" s="420"/>
      <c r="H60" s="477"/>
      <c r="I60" s="420"/>
      <c r="J60" s="477"/>
      <c r="K60" s="420"/>
      <c r="L60" s="477"/>
      <c r="M60" s="420"/>
      <c r="N60" s="477"/>
      <c r="O60" s="420"/>
      <c r="P60" s="477"/>
      <c r="Q60" s="420"/>
      <c r="R60" s="477"/>
      <c r="S60" s="420"/>
      <c r="T60" s="477"/>
      <c r="U60" s="420"/>
      <c r="V60" s="477"/>
      <c r="W60" s="420"/>
      <c r="X60" s="477"/>
      <c r="Y60" s="420"/>
      <c r="Z60" s="477"/>
      <c r="AA60" s="420"/>
      <c r="AB60" s="477"/>
      <c r="AC60" s="420"/>
      <c r="AD60" s="477"/>
      <c r="AE60" s="420"/>
      <c r="AF60" s="477"/>
      <c r="AG60" s="420"/>
      <c r="AH60" s="477"/>
      <c r="AI60" s="420"/>
      <c r="AJ60" s="477"/>
      <c r="AK60" s="420"/>
      <c r="AL60" s="477"/>
      <c r="AM60" s="420"/>
      <c r="AN60" s="477"/>
      <c r="AO60" s="420"/>
      <c r="AP60" s="477"/>
      <c r="AQ60" s="420"/>
      <c r="AR60" s="477"/>
      <c r="AS60" s="420"/>
      <c r="AT60" s="477"/>
      <c r="AU60" s="420"/>
      <c r="AV60" s="477"/>
      <c r="AW60" s="311" t="s">
        <v>920</v>
      </c>
    </row>
    <row r="61" spans="1:49" ht="33.75" hidden="1" customHeight="1">
      <c r="A61" s="1075"/>
      <c r="D61" s="474" t="s">
        <v>76</v>
      </c>
      <c r="E61" s="484" t="s">
        <v>921</v>
      </c>
      <c r="F61" s="487" t="s">
        <v>842</v>
      </c>
      <c r="G61" s="476"/>
      <c r="H61" s="477"/>
      <c r="I61" s="476"/>
      <c r="J61" s="477"/>
      <c r="K61" s="476"/>
      <c r="L61" s="477"/>
      <c r="M61" s="476"/>
      <c r="N61" s="477"/>
      <c r="O61" s="476"/>
      <c r="P61" s="477"/>
      <c r="Q61" s="476"/>
      <c r="R61" s="477"/>
      <c r="S61" s="476"/>
      <c r="T61" s="477"/>
      <c r="U61" s="476"/>
      <c r="V61" s="477"/>
      <c r="W61" s="476"/>
      <c r="X61" s="477"/>
      <c r="Y61" s="476"/>
      <c r="Z61" s="477"/>
      <c r="AA61" s="476"/>
      <c r="AB61" s="477"/>
      <c r="AC61" s="476"/>
      <c r="AD61" s="477"/>
      <c r="AE61" s="476"/>
      <c r="AF61" s="477"/>
      <c r="AG61" s="476"/>
      <c r="AH61" s="477"/>
      <c r="AI61" s="476"/>
      <c r="AJ61" s="477"/>
      <c r="AK61" s="476"/>
      <c r="AL61" s="477"/>
      <c r="AM61" s="476"/>
      <c r="AN61" s="477"/>
      <c r="AO61" s="476"/>
      <c r="AP61" s="477"/>
      <c r="AQ61" s="476"/>
      <c r="AR61" s="477"/>
      <c r="AS61" s="476"/>
      <c r="AT61" s="477"/>
      <c r="AU61" s="476"/>
      <c r="AV61" s="477"/>
      <c r="AW61" s="265"/>
    </row>
    <row r="62" spans="1:49" ht="22.5" hidden="1" customHeight="1">
      <c r="A62" s="1075"/>
      <c r="B62" s="242" t="s">
        <v>687</v>
      </c>
      <c r="D62" s="474" t="s">
        <v>82</v>
      </c>
      <c r="E62" s="484" t="s">
        <v>922</v>
      </c>
      <c r="F62" s="487" t="s">
        <v>430</v>
      </c>
      <c r="G62" s="256"/>
      <c r="H62" s="477"/>
      <c r="I62" s="256"/>
      <c r="J62" s="477"/>
      <c r="K62" s="256"/>
      <c r="L62" s="477"/>
      <c r="M62" s="256"/>
      <c r="N62" s="477"/>
      <c r="O62" s="256"/>
      <c r="P62" s="477"/>
      <c r="Q62" s="256"/>
      <c r="R62" s="477"/>
      <c r="S62" s="256"/>
      <c r="T62" s="477"/>
      <c r="U62" s="256"/>
      <c r="V62" s="477"/>
      <c r="W62" s="256"/>
      <c r="X62" s="477"/>
      <c r="Y62" s="256"/>
      <c r="Z62" s="477"/>
      <c r="AA62" s="256"/>
      <c r="AB62" s="477"/>
      <c r="AC62" s="256"/>
      <c r="AD62" s="477"/>
      <c r="AE62" s="256"/>
      <c r="AF62" s="477"/>
      <c r="AG62" s="256"/>
      <c r="AH62" s="477"/>
      <c r="AI62" s="256"/>
      <c r="AJ62" s="477"/>
      <c r="AK62" s="256"/>
      <c r="AL62" s="477"/>
      <c r="AM62" s="256"/>
      <c r="AN62" s="477"/>
      <c r="AO62" s="256"/>
      <c r="AP62" s="477"/>
      <c r="AQ62" s="256"/>
      <c r="AR62" s="477"/>
      <c r="AS62" s="256"/>
      <c r="AT62" s="477"/>
      <c r="AU62" s="256"/>
      <c r="AV62" s="477"/>
      <c r="AW62" s="265" t="s">
        <v>923</v>
      </c>
    </row>
    <row r="63" spans="1:49" ht="45" hidden="1" customHeight="1">
      <c r="A63" s="1075"/>
      <c r="B63" s="242" t="s">
        <v>687</v>
      </c>
      <c r="D63" s="474" t="s">
        <v>924</v>
      </c>
      <c r="E63" s="482" t="s">
        <v>925</v>
      </c>
      <c r="F63" s="486" t="s">
        <v>430</v>
      </c>
      <c r="G63" s="256"/>
      <c r="H63" s="477"/>
      <c r="I63" s="256"/>
      <c r="J63" s="477"/>
      <c r="K63" s="256"/>
      <c r="L63" s="477"/>
      <c r="M63" s="256"/>
      <c r="N63" s="477"/>
      <c r="O63" s="256"/>
      <c r="P63" s="477"/>
      <c r="Q63" s="256"/>
      <c r="R63" s="477"/>
      <c r="S63" s="256"/>
      <c r="T63" s="477"/>
      <c r="U63" s="256"/>
      <c r="V63" s="477"/>
      <c r="W63" s="256"/>
      <c r="X63" s="477"/>
      <c r="Y63" s="256"/>
      <c r="Z63" s="477"/>
      <c r="AA63" s="256"/>
      <c r="AB63" s="477"/>
      <c r="AC63" s="256"/>
      <c r="AD63" s="477"/>
      <c r="AE63" s="256"/>
      <c r="AF63" s="477"/>
      <c r="AG63" s="256"/>
      <c r="AH63" s="477"/>
      <c r="AI63" s="256"/>
      <c r="AJ63" s="477"/>
      <c r="AK63" s="256"/>
      <c r="AL63" s="477"/>
      <c r="AM63" s="256"/>
      <c r="AN63" s="477"/>
      <c r="AO63" s="256"/>
      <c r="AP63" s="477"/>
      <c r="AQ63" s="256"/>
      <c r="AR63" s="477"/>
      <c r="AS63" s="256"/>
      <c r="AT63" s="477"/>
      <c r="AU63" s="256"/>
      <c r="AV63" s="477"/>
      <c r="AW63" s="265" t="s">
        <v>923</v>
      </c>
    </row>
    <row r="65" spans="1:49" ht="22.5" hidden="1" customHeight="1">
      <c r="A65" s="1075" t="s">
        <v>926</v>
      </c>
      <c r="D65" s="474">
        <v>1</v>
      </c>
      <c r="E65" s="488" t="s">
        <v>927</v>
      </c>
      <c r="F65" s="489" t="s">
        <v>832</v>
      </c>
      <c r="G65" s="479"/>
      <c r="H65" s="490"/>
      <c r="I65" s="479"/>
      <c r="J65" s="490"/>
      <c r="K65" s="479"/>
      <c r="L65" s="490"/>
      <c r="M65" s="479"/>
      <c r="N65" s="490"/>
      <c r="O65" s="479"/>
      <c r="P65" s="490"/>
      <c r="Q65" s="479"/>
      <c r="R65" s="490"/>
      <c r="S65" s="479"/>
      <c r="T65" s="490"/>
      <c r="U65" s="479"/>
      <c r="V65" s="490"/>
      <c r="W65" s="479"/>
      <c r="X65" s="490"/>
      <c r="Y65" s="479"/>
      <c r="Z65" s="490"/>
      <c r="AA65" s="479"/>
      <c r="AB65" s="490"/>
      <c r="AC65" s="479"/>
      <c r="AD65" s="490"/>
      <c r="AE65" s="479"/>
      <c r="AF65" s="490"/>
      <c r="AG65" s="479"/>
      <c r="AH65" s="490"/>
      <c r="AI65" s="479"/>
      <c r="AJ65" s="490"/>
      <c r="AK65" s="479"/>
      <c r="AL65" s="490"/>
      <c r="AM65" s="479"/>
      <c r="AN65" s="490"/>
      <c r="AO65" s="479"/>
      <c r="AP65" s="490"/>
      <c r="AQ65" s="479"/>
      <c r="AR65" s="490"/>
      <c r="AS65" s="479"/>
      <c r="AT65" s="490"/>
      <c r="AU65" s="479"/>
      <c r="AV65" s="490"/>
      <c r="AW65" s="309" t="s">
        <v>928</v>
      </c>
    </row>
    <row r="66" spans="1:49" ht="56.25" hidden="1" customHeight="1">
      <c r="A66" s="1075"/>
      <c r="D66" s="491" t="s">
        <v>87</v>
      </c>
      <c r="E66" s="141" t="s">
        <v>929</v>
      </c>
      <c r="F66" s="55" t="s">
        <v>669</v>
      </c>
      <c r="G66" s="55" t="s">
        <v>669</v>
      </c>
      <c r="H66" s="469"/>
      <c r="I66" s="55" t="s">
        <v>669</v>
      </c>
      <c r="J66" s="469"/>
      <c r="K66" s="55" t="s">
        <v>669</v>
      </c>
      <c r="L66" s="469"/>
      <c r="M66" s="55" t="s">
        <v>669</v>
      </c>
      <c r="N66" s="469"/>
      <c r="O66" s="55" t="s">
        <v>669</v>
      </c>
      <c r="P66" s="469"/>
      <c r="Q66" s="55" t="s">
        <v>669</v>
      </c>
      <c r="R66" s="469"/>
      <c r="S66" s="55" t="s">
        <v>669</v>
      </c>
      <c r="T66" s="469"/>
      <c r="U66" s="55" t="s">
        <v>669</v>
      </c>
      <c r="V66" s="469"/>
      <c r="W66" s="55" t="s">
        <v>669</v>
      </c>
      <c r="X66" s="469"/>
      <c r="Y66" s="55" t="s">
        <v>669</v>
      </c>
      <c r="Z66" s="469"/>
      <c r="AA66" s="55" t="s">
        <v>669</v>
      </c>
      <c r="AB66" s="469"/>
      <c r="AC66" s="55" t="s">
        <v>669</v>
      </c>
      <c r="AD66" s="469"/>
      <c r="AE66" s="55" t="s">
        <v>669</v>
      </c>
      <c r="AF66" s="469"/>
      <c r="AG66" s="55" t="s">
        <v>669</v>
      </c>
      <c r="AH66" s="469"/>
      <c r="AI66" s="55" t="s">
        <v>669</v>
      </c>
      <c r="AJ66" s="469"/>
      <c r="AK66" s="55" t="s">
        <v>669</v>
      </c>
      <c r="AL66" s="469"/>
      <c r="AM66" s="55" t="s">
        <v>669</v>
      </c>
      <c r="AN66" s="469"/>
      <c r="AO66" s="55" t="s">
        <v>669</v>
      </c>
      <c r="AP66" s="469"/>
      <c r="AQ66" s="55" t="s">
        <v>669</v>
      </c>
      <c r="AR66" s="469"/>
      <c r="AS66" s="55" t="s">
        <v>669</v>
      </c>
      <c r="AT66" s="469"/>
      <c r="AU66" s="55" t="s">
        <v>669</v>
      </c>
      <c r="AV66" s="469"/>
      <c r="AW66" s="265"/>
    </row>
    <row r="67" spans="1:49" ht="33.75" hidden="1" customHeight="1">
      <c r="A67" s="1075"/>
      <c r="D67" s="491" t="s">
        <v>730</v>
      </c>
      <c r="E67" s="383" t="s">
        <v>930</v>
      </c>
      <c r="F67" s="55" t="s">
        <v>893</v>
      </c>
      <c r="G67" s="492"/>
      <c r="H67" s="469"/>
      <c r="I67" s="492"/>
      <c r="J67" s="469"/>
      <c r="K67" s="492"/>
      <c r="L67" s="469"/>
      <c r="M67" s="492"/>
      <c r="N67" s="469"/>
      <c r="O67" s="492"/>
      <c r="P67" s="469"/>
      <c r="Q67" s="492"/>
      <c r="R67" s="469"/>
      <c r="S67" s="492"/>
      <c r="T67" s="469"/>
      <c r="U67" s="492"/>
      <c r="V67" s="469"/>
      <c r="W67" s="492"/>
      <c r="X67" s="469"/>
      <c r="Y67" s="492"/>
      <c r="Z67" s="469"/>
      <c r="AA67" s="492"/>
      <c r="AB67" s="469"/>
      <c r="AC67" s="492"/>
      <c r="AD67" s="469"/>
      <c r="AE67" s="492"/>
      <c r="AF67" s="469"/>
      <c r="AG67" s="492"/>
      <c r="AH67" s="469"/>
      <c r="AI67" s="492"/>
      <c r="AJ67" s="469"/>
      <c r="AK67" s="492"/>
      <c r="AL67" s="469"/>
      <c r="AM67" s="492"/>
      <c r="AN67" s="469"/>
      <c r="AO67" s="492"/>
      <c r="AP67" s="469"/>
      <c r="AQ67" s="492"/>
      <c r="AR67" s="469"/>
      <c r="AS67" s="492"/>
      <c r="AT67" s="469"/>
      <c r="AU67" s="492"/>
      <c r="AV67" s="469"/>
      <c r="AW67" s="265"/>
    </row>
    <row r="68" spans="1:49" ht="22.5" hidden="1" customHeight="1">
      <c r="A68" s="1075"/>
      <c r="D68" s="491" t="s">
        <v>431</v>
      </c>
      <c r="E68" s="383" t="s">
        <v>931</v>
      </c>
      <c r="F68" s="55" t="s">
        <v>893</v>
      </c>
      <c r="G68" s="492"/>
      <c r="H68" s="469"/>
      <c r="I68" s="492"/>
      <c r="J68" s="469"/>
      <c r="K68" s="492"/>
      <c r="L68" s="469"/>
      <c r="M68" s="492"/>
      <c r="N68" s="469"/>
      <c r="O68" s="492"/>
      <c r="P68" s="469"/>
      <c r="Q68" s="492"/>
      <c r="R68" s="469"/>
      <c r="S68" s="492"/>
      <c r="T68" s="469"/>
      <c r="U68" s="492"/>
      <c r="V68" s="469"/>
      <c r="W68" s="492"/>
      <c r="X68" s="469"/>
      <c r="Y68" s="492"/>
      <c r="Z68" s="469"/>
      <c r="AA68" s="492"/>
      <c r="AB68" s="469"/>
      <c r="AC68" s="492"/>
      <c r="AD68" s="469"/>
      <c r="AE68" s="492"/>
      <c r="AF68" s="469"/>
      <c r="AG68" s="492"/>
      <c r="AH68" s="469"/>
      <c r="AI68" s="492"/>
      <c r="AJ68" s="469"/>
      <c r="AK68" s="492"/>
      <c r="AL68" s="469"/>
      <c r="AM68" s="492"/>
      <c r="AN68" s="469"/>
      <c r="AO68" s="492"/>
      <c r="AP68" s="469"/>
      <c r="AQ68" s="492"/>
      <c r="AR68" s="469"/>
      <c r="AS68" s="492"/>
      <c r="AT68" s="469"/>
      <c r="AU68" s="492"/>
      <c r="AV68" s="469"/>
      <c r="AW68" s="265"/>
    </row>
    <row r="69" spans="1:49" ht="22.5" hidden="1" customHeight="1">
      <c r="A69" s="1075"/>
      <c r="D69" s="491" t="s">
        <v>434</v>
      </c>
      <c r="E69" s="383" t="s">
        <v>932</v>
      </c>
      <c r="F69" s="486" t="s">
        <v>673</v>
      </c>
      <c r="G69" s="420"/>
      <c r="H69" s="469"/>
      <c r="I69" s="420"/>
      <c r="J69" s="469"/>
      <c r="K69" s="420"/>
      <c r="L69" s="469"/>
      <c r="M69" s="420"/>
      <c r="N69" s="469"/>
      <c r="O69" s="420"/>
      <c r="P69" s="469"/>
      <c r="Q69" s="420"/>
      <c r="R69" s="469"/>
      <c r="S69" s="420"/>
      <c r="T69" s="469"/>
      <c r="U69" s="420"/>
      <c r="V69" s="469"/>
      <c r="W69" s="420"/>
      <c r="X69" s="469"/>
      <c r="Y69" s="420"/>
      <c r="Z69" s="469"/>
      <c r="AA69" s="420"/>
      <c r="AB69" s="469"/>
      <c r="AC69" s="420"/>
      <c r="AD69" s="469"/>
      <c r="AE69" s="420"/>
      <c r="AF69" s="469"/>
      <c r="AG69" s="420"/>
      <c r="AH69" s="469"/>
      <c r="AI69" s="420"/>
      <c r="AJ69" s="469"/>
      <c r="AK69" s="420"/>
      <c r="AL69" s="469"/>
      <c r="AM69" s="420"/>
      <c r="AN69" s="469"/>
      <c r="AO69" s="420"/>
      <c r="AP69" s="469"/>
      <c r="AQ69" s="420"/>
      <c r="AR69" s="469"/>
      <c r="AS69" s="420"/>
      <c r="AT69" s="469"/>
      <c r="AU69" s="420"/>
      <c r="AV69" s="469"/>
      <c r="AW69" s="265"/>
    </row>
    <row r="70" spans="1:49" ht="22.5" hidden="1" customHeight="1">
      <c r="A70" s="1075"/>
      <c r="D70" s="491" t="s">
        <v>750</v>
      </c>
      <c r="E70" s="383" t="s">
        <v>933</v>
      </c>
      <c r="F70" s="486" t="s">
        <v>673</v>
      </c>
      <c r="G70" s="420"/>
      <c r="H70" s="469"/>
      <c r="I70" s="420"/>
      <c r="J70" s="469"/>
      <c r="K70" s="420"/>
      <c r="L70" s="469"/>
      <c r="M70" s="420"/>
      <c r="N70" s="469"/>
      <c r="O70" s="420"/>
      <c r="P70" s="469"/>
      <c r="Q70" s="420"/>
      <c r="R70" s="469"/>
      <c r="S70" s="420"/>
      <c r="T70" s="469"/>
      <c r="U70" s="420"/>
      <c r="V70" s="469"/>
      <c r="W70" s="420"/>
      <c r="X70" s="469"/>
      <c r="Y70" s="420"/>
      <c r="Z70" s="469"/>
      <c r="AA70" s="420"/>
      <c r="AB70" s="469"/>
      <c r="AC70" s="420"/>
      <c r="AD70" s="469"/>
      <c r="AE70" s="420"/>
      <c r="AF70" s="469"/>
      <c r="AG70" s="420"/>
      <c r="AH70" s="469"/>
      <c r="AI70" s="420"/>
      <c r="AJ70" s="469"/>
      <c r="AK70" s="420"/>
      <c r="AL70" s="469"/>
      <c r="AM70" s="420"/>
      <c r="AN70" s="469"/>
      <c r="AO70" s="420"/>
      <c r="AP70" s="469"/>
      <c r="AQ70" s="420"/>
      <c r="AR70" s="469"/>
      <c r="AS70" s="420"/>
      <c r="AT70" s="469"/>
      <c r="AU70" s="420"/>
      <c r="AV70" s="469"/>
      <c r="AW70" s="265"/>
    </row>
    <row r="71" spans="1:49" ht="22.5" hidden="1" customHeight="1">
      <c r="A71" s="1075"/>
      <c r="D71" s="474" t="s">
        <v>73</v>
      </c>
      <c r="E71" s="484" t="s">
        <v>934</v>
      </c>
      <c r="F71" s="55" t="s">
        <v>893</v>
      </c>
      <c r="G71" s="408"/>
      <c r="H71" s="473"/>
      <c r="I71" s="408"/>
      <c r="J71" s="473"/>
      <c r="K71" s="408"/>
      <c r="L71" s="473"/>
      <c r="M71" s="408"/>
      <c r="N71" s="473"/>
      <c r="O71" s="408"/>
      <c r="P71" s="473"/>
      <c r="Q71" s="408"/>
      <c r="R71" s="473"/>
      <c r="S71" s="408"/>
      <c r="T71" s="473"/>
      <c r="U71" s="408"/>
      <c r="V71" s="473"/>
      <c r="W71" s="408"/>
      <c r="X71" s="473"/>
      <c r="Y71" s="408"/>
      <c r="Z71" s="473"/>
      <c r="AA71" s="408"/>
      <c r="AB71" s="473"/>
      <c r="AC71" s="408"/>
      <c r="AD71" s="473"/>
      <c r="AE71" s="408"/>
      <c r="AF71" s="473"/>
      <c r="AG71" s="408"/>
      <c r="AH71" s="473"/>
      <c r="AI71" s="408"/>
      <c r="AJ71" s="473"/>
      <c r="AK71" s="408"/>
      <c r="AL71" s="473"/>
      <c r="AM71" s="408"/>
      <c r="AN71" s="473"/>
      <c r="AO71" s="408"/>
      <c r="AP71" s="473"/>
      <c r="AQ71" s="408"/>
      <c r="AR71" s="473"/>
      <c r="AS71" s="408"/>
      <c r="AT71" s="473"/>
      <c r="AU71" s="408"/>
      <c r="AV71" s="473"/>
      <c r="AW71" s="311"/>
    </row>
    <row r="72" spans="1:49" ht="56.25" hidden="1" customHeight="1">
      <c r="A72" s="1075"/>
      <c r="D72" s="474" t="s">
        <v>74</v>
      </c>
      <c r="E72" s="484" t="s">
        <v>935</v>
      </c>
      <c r="F72" s="486" t="s">
        <v>673</v>
      </c>
      <c r="G72" s="420"/>
      <c r="H72" s="477"/>
      <c r="I72" s="420"/>
      <c r="J72" s="477"/>
      <c r="K72" s="420"/>
      <c r="L72" s="477"/>
      <c r="M72" s="420"/>
      <c r="N72" s="477"/>
      <c r="O72" s="420"/>
      <c r="P72" s="477"/>
      <c r="Q72" s="420"/>
      <c r="R72" s="477"/>
      <c r="S72" s="420"/>
      <c r="T72" s="477"/>
      <c r="U72" s="420"/>
      <c r="V72" s="477"/>
      <c r="W72" s="420"/>
      <c r="X72" s="477"/>
      <c r="Y72" s="420"/>
      <c r="Z72" s="477"/>
      <c r="AA72" s="420"/>
      <c r="AB72" s="477"/>
      <c r="AC72" s="420"/>
      <c r="AD72" s="477"/>
      <c r="AE72" s="420"/>
      <c r="AF72" s="477"/>
      <c r="AG72" s="420"/>
      <c r="AH72" s="477"/>
      <c r="AI72" s="420"/>
      <c r="AJ72" s="477"/>
      <c r="AK72" s="420"/>
      <c r="AL72" s="477"/>
      <c r="AM72" s="420"/>
      <c r="AN72" s="477"/>
      <c r="AO72" s="420"/>
      <c r="AP72" s="477"/>
      <c r="AQ72" s="420"/>
      <c r="AR72" s="477"/>
      <c r="AS72" s="420"/>
      <c r="AT72" s="477"/>
      <c r="AU72" s="420"/>
      <c r="AV72" s="477"/>
      <c r="AW72" s="311"/>
    </row>
    <row r="73" spans="1:49" ht="33.75" hidden="1" customHeight="1">
      <c r="A73" s="1075"/>
      <c r="D73" s="474" t="s">
        <v>117</v>
      </c>
      <c r="E73" s="484" t="s">
        <v>936</v>
      </c>
      <c r="F73" s="487" t="s">
        <v>842</v>
      </c>
      <c r="G73" s="476"/>
      <c r="H73" s="477"/>
      <c r="I73" s="476"/>
      <c r="J73" s="477"/>
      <c r="K73" s="476"/>
      <c r="L73" s="477"/>
      <c r="M73" s="476"/>
      <c r="N73" s="477"/>
      <c r="O73" s="476"/>
      <c r="P73" s="477"/>
      <c r="Q73" s="476"/>
      <c r="R73" s="477"/>
      <c r="S73" s="476"/>
      <c r="T73" s="477"/>
      <c r="U73" s="476"/>
      <c r="V73" s="477"/>
      <c r="W73" s="476"/>
      <c r="X73" s="477"/>
      <c r="Y73" s="476"/>
      <c r="Z73" s="477"/>
      <c r="AA73" s="476"/>
      <c r="AB73" s="477"/>
      <c r="AC73" s="476"/>
      <c r="AD73" s="477"/>
      <c r="AE73" s="476"/>
      <c r="AF73" s="477"/>
      <c r="AG73" s="476"/>
      <c r="AH73" s="477"/>
      <c r="AI73" s="476"/>
      <c r="AJ73" s="477"/>
      <c r="AK73" s="476"/>
      <c r="AL73" s="477"/>
      <c r="AM73" s="476"/>
      <c r="AN73" s="477"/>
      <c r="AO73" s="476"/>
      <c r="AP73" s="477"/>
      <c r="AQ73" s="476"/>
      <c r="AR73" s="477"/>
      <c r="AS73" s="476"/>
      <c r="AT73" s="477"/>
      <c r="AU73" s="476"/>
      <c r="AV73" s="477"/>
      <c r="AW73" s="265"/>
    </row>
    <row r="74" spans="1:49" ht="22.5" hidden="1" customHeight="1">
      <c r="A74" s="1075"/>
      <c r="B74" s="242" t="s">
        <v>687</v>
      </c>
      <c r="D74" s="474" t="s">
        <v>75</v>
      </c>
      <c r="E74" s="484" t="s">
        <v>937</v>
      </c>
      <c r="F74" s="487" t="s">
        <v>430</v>
      </c>
      <c r="G74" s="256"/>
      <c r="H74" s="477"/>
      <c r="I74" s="256"/>
      <c r="J74" s="477"/>
      <c r="K74" s="256"/>
      <c r="L74" s="477"/>
      <c r="M74" s="256"/>
      <c r="N74" s="477"/>
      <c r="O74" s="256"/>
      <c r="P74" s="477"/>
      <c r="Q74" s="256"/>
      <c r="R74" s="477"/>
      <c r="S74" s="256"/>
      <c r="T74" s="477"/>
      <c r="U74" s="256"/>
      <c r="V74" s="477"/>
      <c r="W74" s="256"/>
      <c r="X74" s="477"/>
      <c r="Y74" s="256"/>
      <c r="Z74" s="477"/>
      <c r="AA74" s="256"/>
      <c r="AB74" s="477"/>
      <c r="AC74" s="256"/>
      <c r="AD74" s="477"/>
      <c r="AE74" s="256"/>
      <c r="AF74" s="477"/>
      <c r="AG74" s="256"/>
      <c r="AH74" s="477"/>
      <c r="AI74" s="256"/>
      <c r="AJ74" s="477"/>
      <c r="AK74" s="256"/>
      <c r="AL74" s="477"/>
      <c r="AM74" s="256"/>
      <c r="AN74" s="477"/>
      <c r="AO74" s="256"/>
      <c r="AP74" s="477"/>
      <c r="AQ74" s="256"/>
      <c r="AR74" s="477"/>
      <c r="AS74" s="256"/>
      <c r="AT74" s="477"/>
      <c r="AU74" s="256"/>
      <c r="AV74" s="477"/>
      <c r="AW74" s="265" t="s">
        <v>923</v>
      </c>
    </row>
    <row r="75" spans="1:49" ht="45" hidden="1" customHeight="1">
      <c r="A75" s="1075"/>
      <c r="B75" s="242" t="s">
        <v>687</v>
      </c>
      <c r="D75" s="474" t="s">
        <v>938</v>
      </c>
      <c r="E75" s="482" t="s">
        <v>939</v>
      </c>
      <c r="F75" s="486" t="s">
        <v>430</v>
      </c>
      <c r="G75" s="256"/>
      <c r="H75" s="477"/>
      <c r="I75" s="256"/>
      <c r="J75" s="477"/>
      <c r="K75" s="256"/>
      <c r="L75" s="477"/>
      <c r="M75" s="256"/>
      <c r="N75" s="477"/>
      <c r="O75" s="256"/>
      <c r="P75" s="477"/>
      <c r="Q75" s="256"/>
      <c r="R75" s="477"/>
      <c r="S75" s="256"/>
      <c r="T75" s="477"/>
      <c r="U75" s="256"/>
      <c r="V75" s="477"/>
      <c r="W75" s="256"/>
      <c r="X75" s="477"/>
      <c r="Y75" s="256"/>
      <c r="Z75" s="477"/>
      <c r="AA75" s="256"/>
      <c r="AB75" s="477"/>
      <c r="AC75" s="256"/>
      <c r="AD75" s="477"/>
      <c r="AE75" s="256"/>
      <c r="AF75" s="477"/>
      <c r="AG75" s="256"/>
      <c r="AH75" s="477"/>
      <c r="AI75" s="256"/>
      <c r="AJ75" s="477"/>
      <c r="AK75" s="256"/>
      <c r="AL75" s="477"/>
      <c r="AM75" s="256"/>
      <c r="AN75" s="477"/>
      <c r="AO75" s="256"/>
      <c r="AP75" s="477"/>
      <c r="AQ75" s="256"/>
      <c r="AR75" s="477"/>
      <c r="AS75" s="256"/>
      <c r="AT75" s="477"/>
      <c r="AU75" s="256"/>
      <c r="AV75" s="477"/>
      <c r="AW75" s="265" t="s">
        <v>923</v>
      </c>
    </row>
    <row r="77" spans="1:49" ht="11.25" hidden="1" customHeight="1">
      <c r="A77" s="1075" t="s">
        <v>940</v>
      </c>
      <c r="D77" s="474">
        <v>1</v>
      </c>
      <c r="E77" s="484" t="s">
        <v>941</v>
      </c>
      <c r="F77" s="486" t="s">
        <v>832</v>
      </c>
      <c r="G77" s="493"/>
      <c r="H77" s="477"/>
      <c r="I77" s="493"/>
      <c r="J77" s="477"/>
      <c r="K77" s="493"/>
      <c r="L77" s="477"/>
      <c r="M77" s="493"/>
      <c r="N77" s="477"/>
      <c r="O77" s="493"/>
      <c r="P77" s="477"/>
      <c r="Q77" s="493"/>
      <c r="R77" s="477"/>
      <c r="S77" s="493"/>
      <c r="T77" s="477"/>
      <c r="U77" s="493"/>
      <c r="V77" s="477"/>
      <c r="W77" s="493"/>
      <c r="X77" s="477"/>
      <c r="Y77" s="493"/>
      <c r="Z77" s="477"/>
      <c r="AA77" s="493"/>
      <c r="AB77" s="477"/>
      <c r="AC77" s="493"/>
      <c r="AD77" s="477"/>
      <c r="AE77" s="493"/>
      <c r="AF77" s="477"/>
      <c r="AG77" s="493"/>
      <c r="AH77" s="477"/>
      <c r="AI77" s="493"/>
      <c r="AJ77" s="477"/>
      <c r="AK77" s="493"/>
      <c r="AL77" s="477"/>
      <c r="AM77" s="493"/>
      <c r="AN77" s="477"/>
      <c r="AO77" s="493"/>
      <c r="AP77" s="477"/>
      <c r="AQ77" s="493"/>
      <c r="AR77" s="477"/>
      <c r="AS77" s="493"/>
      <c r="AT77" s="477"/>
      <c r="AU77" s="493"/>
      <c r="AV77" s="477"/>
      <c r="AW77" s="265" t="s">
        <v>942</v>
      </c>
    </row>
    <row r="78" spans="1:49" ht="11.25" hidden="1" customHeight="1">
      <c r="A78" s="1075"/>
      <c r="D78" s="474" t="s">
        <v>87</v>
      </c>
      <c r="E78" s="484" t="s">
        <v>943</v>
      </c>
      <c r="F78" s="486" t="s">
        <v>832</v>
      </c>
      <c r="G78" s="493"/>
      <c r="H78" s="477"/>
      <c r="I78" s="493"/>
      <c r="J78" s="477"/>
      <c r="K78" s="493"/>
      <c r="L78" s="477"/>
      <c r="M78" s="493"/>
      <c r="N78" s="477"/>
      <c r="O78" s="493"/>
      <c r="P78" s="477"/>
      <c r="Q78" s="493"/>
      <c r="R78" s="477"/>
      <c r="S78" s="493"/>
      <c r="T78" s="477"/>
      <c r="U78" s="493"/>
      <c r="V78" s="477"/>
      <c r="W78" s="493"/>
      <c r="X78" s="477"/>
      <c r="Y78" s="493"/>
      <c r="Z78" s="477"/>
      <c r="AA78" s="493"/>
      <c r="AB78" s="477"/>
      <c r="AC78" s="493"/>
      <c r="AD78" s="477"/>
      <c r="AE78" s="493"/>
      <c r="AF78" s="477"/>
      <c r="AG78" s="493"/>
      <c r="AH78" s="477"/>
      <c r="AI78" s="493"/>
      <c r="AJ78" s="477"/>
      <c r="AK78" s="493"/>
      <c r="AL78" s="477"/>
      <c r="AM78" s="493"/>
      <c r="AN78" s="477"/>
      <c r="AO78" s="493"/>
      <c r="AP78" s="477"/>
      <c r="AQ78" s="493"/>
      <c r="AR78" s="477"/>
      <c r="AS78" s="493"/>
      <c r="AT78" s="477"/>
      <c r="AU78" s="493"/>
      <c r="AV78" s="477"/>
      <c r="AW78" s="265" t="s">
        <v>944</v>
      </c>
    </row>
    <row r="79" spans="1:49" ht="22.5" hidden="1" customHeight="1">
      <c r="A79" s="1075"/>
      <c r="D79" s="474" t="s">
        <v>73</v>
      </c>
      <c r="E79" s="480" t="s">
        <v>945</v>
      </c>
      <c r="F79" s="55" t="s">
        <v>890</v>
      </c>
      <c r="G79" s="493"/>
      <c r="H79" s="477"/>
      <c r="I79" s="493"/>
      <c r="J79" s="477"/>
      <c r="K79" s="493"/>
      <c r="L79" s="477"/>
      <c r="M79" s="493"/>
      <c r="N79" s="477"/>
      <c r="O79" s="493"/>
      <c r="P79" s="477"/>
      <c r="Q79" s="493"/>
      <c r="R79" s="477"/>
      <c r="S79" s="493"/>
      <c r="T79" s="477"/>
      <c r="U79" s="493"/>
      <c r="V79" s="477"/>
      <c r="W79" s="493"/>
      <c r="X79" s="477"/>
      <c r="Y79" s="493"/>
      <c r="Z79" s="477"/>
      <c r="AA79" s="493"/>
      <c r="AB79" s="477"/>
      <c r="AC79" s="493"/>
      <c r="AD79" s="477"/>
      <c r="AE79" s="493"/>
      <c r="AF79" s="477"/>
      <c r="AG79" s="493"/>
      <c r="AH79" s="477"/>
      <c r="AI79" s="493"/>
      <c r="AJ79" s="477"/>
      <c r="AK79" s="493"/>
      <c r="AL79" s="477"/>
      <c r="AM79" s="493"/>
      <c r="AN79" s="477"/>
      <c r="AO79" s="493"/>
      <c r="AP79" s="477"/>
      <c r="AQ79" s="493"/>
      <c r="AR79" s="477"/>
      <c r="AS79" s="493"/>
      <c r="AT79" s="477"/>
      <c r="AU79" s="493"/>
      <c r="AV79" s="477"/>
      <c r="AW79" s="265" t="s">
        <v>946</v>
      </c>
    </row>
    <row r="80" spans="1:49" ht="11.25" hidden="1" customHeight="1">
      <c r="A80" s="1075"/>
      <c r="D80" s="474" t="s">
        <v>448</v>
      </c>
      <c r="E80" s="475" t="s">
        <v>947</v>
      </c>
      <c r="F80" s="55" t="s">
        <v>890</v>
      </c>
      <c r="G80" s="493"/>
      <c r="H80" s="477"/>
      <c r="I80" s="493"/>
      <c r="J80" s="477"/>
      <c r="K80" s="493"/>
      <c r="L80" s="477"/>
      <c r="M80" s="493"/>
      <c r="N80" s="477"/>
      <c r="O80" s="493"/>
      <c r="P80" s="477"/>
      <c r="Q80" s="493"/>
      <c r="R80" s="477"/>
      <c r="S80" s="493"/>
      <c r="T80" s="477"/>
      <c r="U80" s="493"/>
      <c r="V80" s="477"/>
      <c r="W80" s="493"/>
      <c r="X80" s="477"/>
      <c r="Y80" s="493"/>
      <c r="Z80" s="477"/>
      <c r="AA80" s="493"/>
      <c r="AB80" s="477"/>
      <c r="AC80" s="493"/>
      <c r="AD80" s="477"/>
      <c r="AE80" s="493"/>
      <c r="AF80" s="477"/>
      <c r="AG80" s="493"/>
      <c r="AH80" s="477"/>
      <c r="AI80" s="493"/>
      <c r="AJ80" s="477"/>
      <c r="AK80" s="493"/>
      <c r="AL80" s="477"/>
      <c r="AM80" s="493"/>
      <c r="AN80" s="477"/>
      <c r="AO80" s="493"/>
      <c r="AP80" s="477"/>
      <c r="AQ80" s="493"/>
      <c r="AR80" s="477"/>
      <c r="AS80" s="493"/>
      <c r="AT80" s="477"/>
      <c r="AU80" s="493"/>
      <c r="AV80" s="477"/>
      <c r="AW80" s="265"/>
    </row>
    <row r="81" spans="1:49" ht="11.25" hidden="1" customHeight="1">
      <c r="A81" s="1075"/>
      <c r="D81" s="474" t="s">
        <v>456</v>
      </c>
      <c r="E81" s="475" t="s">
        <v>948</v>
      </c>
      <c r="F81" s="55" t="s">
        <v>890</v>
      </c>
      <c r="G81" s="493"/>
      <c r="H81" s="477"/>
      <c r="I81" s="493"/>
      <c r="J81" s="477"/>
      <c r="K81" s="493"/>
      <c r="L81" s="477"/>
      <c r="M81" s="493"/>
      <c r="N81" s="477"/>
      <c r="O81" s="493"/>
      <c r="P81" s="477"/>
      <c r="Q81" s="493"/>
      <c r="R81" s="477"/>
      <c r="S81" s="493"/>
      <c r="T81" s="477"/>
      <c r="U81" s="493"/>
      <c r="V81" s="477"/>
      <c r="W81" s="493"/>
      <c r="X81" s="477"/>
      <c r="Y81" s="493"/>
      <c r="Z81" s="477"/>
      <c r="AA81" s="493"/>
      <c r="AB81" s="477"/>
      <c r="AC81" s="493"/>
      <c r="AD81" s="477"/>
      <c r="AE81" s="493"/>
      <c r="AF81" s="477"/>
      <c r="AG81" s="493"/>
      <c r="AH81" s="477"/>
      <c r="AI81" s="493"/>
      <c r="AJ81" s="477"/>
      <c r="AK81" s="493"/>
      <c r="AL81" s="477"/>
      <c r="AM81" s="493"/>
      <c r="AN81" s="477"/>
      <c r="AO81" s="493"/>
      <c r="AP81" s="477"/>
      <c r="AQ81" s="493"/>
      <c r="AR81" s="477"/>
      <c r="AS81" s="493"/>
      <c r="AT81" s="477"/>
      <c r="AU81" s="493"/>
      <c r="AV81" s="477"/>
      <c r="AW81" s="265"/>
    </row>
    <row r="82" spans="1:49" ht="11.25" hidden="1" customHeight="1">
      <c r="A82" s="1075"/>
      <c r="D82" s="474" t="s">
        <v>458</v>
      </c>
      <c r="E82" s="475" t="s">
        <v>949</v>
      </c>
      <c r="F82" s="55" t="s">
        <v>890</v>
      </c>
      <c r="G82" s="493"/>
      <c r="H82" s="477"/>
      <c r="I82" s="493"/>
      <c r="J82" s="477"/>
      <c r="K82" s="493"/>
      <c r="L82" s="477"/>
      <c r="M82" s="493"/>
      <c r="N82" s="477"/>
      <c r="O82" s="493"/>
      <c r="P82" s="477"/>
      <c r="Q82" s="493"/>
      <c r="R82" s="477"/>
      <c r="S82" s="493"/>
      <c r="T82" s="477"/>
      <c r="U82" s="493"/>
      <c r="V82" s="477"/>
      <c r="W82" s="493"/>
      <c r="X82" s="477"/>
      <c r="Y82" s="493"/>
      <c r="Z82" s="477"/>
      <c r="AA82" s="493"/>
      <c r="AB82" s="477"/>
      <c r="AC82" s="493"/>
      <c r="AD82" s="477"/>
      <c r="AE82" s="493"/>
      <c r="AF82" s="477"/>
      <c r="AG82" s="493"/>
      <c r="AH82" s="477"/>
      <c r="AI82" s="493"/>
      <c r="AJ82" s="477"/>
      <c r="AK82" s="493"/>
      <c r="AL82" s="477"/>
      <c r="AM82" s="493"/>
      <c r="AN82" s="477"/>
      <c r="AO82" s="493"/>
      <c r="AP82" s="477"/>
      <c r="AQ82" s="493"/>
      <c r="AR82" s="477"/>
      <c r="AS82" s="493"/>
      <c r="AT82" s="477"/>
      <c r="AU82" s="493"/>
      <c r="AV82" s="477"/>
      <c r="AW82" s="265"/>
    </row>
    <row r="83" spans="1:49" ht="11.25" hidden="1" customHeight="1">
      <c r="A83" s="1075"/>
      <c r="D83" s="474" t="s">
        <v>460</v>
      </c>
      <c r="E83" s="475" t="s">
        <v>950</v>
      </c>
      <c r="F83" s="55" t="s">
        <v>890</v>
      </c>
      <c r="G83" s="493"/>
      <c r="H83" s="477"/>
      <c r="I83" s="493"/>
      <c r="J83" s="477"/>
      <c r="K83" s="493"/>
      <c r="L83" s="477"/>
      <c r="M83" s="493"/>
      <c r="N83" s="477"/>
      <c r="O83" s="493"/>
      <c r="P83" s="477"/>
      <c r="Q83" s="493"/>
      <c r="R83" s="477"/>
      <c r="S83" s="493"/>
      <c r="T83" s="477"/>
      <c r="U83" s="493"/>
      <c r="V83" s="477"/>
      <c r="W83" s="493"/>
      <c r="X83" s="477"/>
      <c r="Y83" s="493"/>
      <c r="Z83" s="477"/>
      <c r="AA83" s="493"/>
      <c r="AB83" s="477"/>
      <c r="AC83" s="493"/>
      <c r="AD83" s="477"/>
      <c r="AE83" s="493"/>
      <c r="AF83" s="477"/>
      <c r="AG83" s="493"/>
      <c r="AH83" s="477"/>
      <c r="AI83" s="493"/>
      <c r="AJ83" s="477"/>
      <c r="AK83" s="493"/>
      <c r="AL83" s="477"/>
      <c r="AM83" s="493"/>
      <c r="AN83" s="477"/>
      <c r="AO83" s="493"/>
      <c r="AP83" s="477"/>
      <c r="AQ83" s="493"/>
      <c r="AR83" s="477"/>
      <c r="AS83" s="493"/>
      <c r="AT83" s="477"/>
      <c r="AU83" s="493"/>
      <c r="AV83" s="477"/>
      <c r="AW83" s="265"/>
    </row>
    <row r="84" spans="1:49" ht="11.25" hidden="1" customHeight="1">
      <c r="A84" s="1075"/>
      <c r="D84" s="474" t="s">
        <v>951</v>
      </c>
      <c r="E84" s="475" t="s">
        <v>952</v>
      </c>
      <c r="F84" s="55" t="s">
        <v>890</v>
      </c>
      <c r="G84" s="493"/>
      <c r="H84" s="477"/>
      <c r="I84" s="493"/>
      <c r="J84" s="477"/>
      <c r="K84" s="493"/>
      <c r="L84" s="477"/>
      <c r="M84" s="493"/>
      <c r="N84" s="477"/>
      <c r="O84" s="493"/>
      <c r="P84" s="477"/>
      <c r="Q84" s="493"/>
      <c r="R84" s="477"/>
      <c r="S84" s="493"/>
      <c r="T84" s="477"/>
      <c r="U84" s="493"/>
      <c r="V84" s="477"/>
      <c r="W84" s="493"/>
      <c r="X84" s="477"/>
      <c r="Y84" s="493"/>
      <c r="Z84" s="477"/>
      <c r="AA84" s="493"/>
      <c r="AB84" s="477"/>
      <c r="AC84" s="493"/>
      <c r="AD84" s="477"/>
      <c r="AE84" s="493"/>
      <c r="AF84" s="477"/>
      <c r="AG84" s="493"/>
      <c r="AH84" s="477"/>
      <c r="AI84" s="493"/>
      <c r="AJ84" s="477"/>
      <c r="AK84" s="493"/>
      <c r="AL84" s="477"/>
      <c r="AM84" s="493"/>
      <c r="AN84" s="477"/>
      <c r="AO84" s="493"/>
      <c r="AP84" s="477"/>
      <c r="AQ84" s="493"/>
      <c r="AR84" s="477"/>
      <c r="AS84" s="493"/>
      <c r="AT84" s="477"/>
      <c r="AU84" s="493"/>
      <c r="AV84" s="477"/>
      <c r="AW84" s="265"/>
    </row>
    <row r="85" spans="1:49" ht="11.25" hidden="1" customHeight="1">
      <c r="A85" s="1075"/>
      <c r="D85" s="474" t="s">
        <v>953</v>
      </c>
      <c r="E85" s="475" t="s">
        <v>954</v>
      </c>
      <c r="F85" s="55" t="s">
        <v>890</v>
      </c>
      <c r="G85" s="493"/>
      <c r="H85" s="477"/>
      <c r="I85" s="493"/>
      <c r="J85" s="477"/>
      <c r="K85" s="493"/>
      <c r="L85" s="477"/>
      <c r="M85" s="493"/>
      <c r="N85" s="477"/>
      <c r="O85" s="493"/>
      <c r="P85" s="477"/>
      <c r="Q85" s="493"/>
      <c r="R85" s="477"/>
      <c r="S85" s="493"/>
      <c r="T85" s="477"/>
      <c r="U85" s="493"/>
      <c r="V85" s="477"/>
      <c r="W85" s="493"/>
      <c r="X85" s="477"/>
      <c r="Y85" s="493"/>
      <c r="Z85" s="477"/>
      <c r="AA85" s="493"/>
      <c r="AB85" s="477"/>
      <c r="AC85" s="493"/>
      <c r="AD85" s="477"/>
      <c r="AE85" s="493"/>
      <c r="AF85" s="477"/>
      <c r="AG85" s="493"/>
      <c r="AH85" s="477"/>
      <c r="AI85" s="493"/>
      <c r="AJ85" s="477"/>
      <c r="AK85" s="493"/>
      <c r="AL85" s="477"/>
      <c r="AM85" s="493"/>
      <c r="AN85" s="477"/>
      <c r="AO85" s="493"/>
      <c r="AP85" s="477"/>
      <c r="AQ85" s="493"/>
      <c r="AR85" s="477"/>
      <c r="AS85" s="493"/>
      <c r="AT85" s="477"/>
      <c r="AU85" s="493"/>
      <c r="AV85" s="477"/>
      <c r="AW85" s="265"/>
    </row>
    <row r="86" spans="1:49" ht="11.25" hidden="1" customHeight="1">
      <c r="A86" s="1075"/>
      <c r="D86" s="474" t="s">
        <v>955</v>
      </c>
      <c r="E86" s="475" t="s">
        <v>956</v>
      </c>
      <c r="F86" s="55" t="s">
        <v>890</v>
      </c>
      <c r="G86" s="493"/>
      <c r="H86" s="477"/>
      <c r="I86" s="493"/>
      <c r="J86" s="477"/>
      <c r="K86" s="493"/>
      <c r="L86" s="477"/>
      <c r="M86" s="493"/>
      <c r="N86" s="477"/>
      <c r="O86" s="493"/>
      <c r="P86" s="477"/>
      <c r="Q86" s="493"/>
      <c r="R86" s="477"/>
      <c r="S86" s="493"/>
      <c r="T86" s="477"/>
      <c r="U86" s="493"/>
      <c r="V86" s="477"/>
      <c r="W86" s="493"/>
      <c r="X86" s="477"/>
      <c r="Y86" s="493"/>
      <c r="Z86" s="477"/>
      <c r="AA86" s="493"/>
      <c r="AB86" s="477"/>
      <c r="AC86" s="493"/>
      <c r="AD86" s="477"/>
      <c r="AE86" s="493"/>
      <c r="AF86" s="477"/>
      <c r="AG86" s="493"/>
      <c r="AH86" s="477"/>
      <c r="AI86" s="493"/>
      <c r="AJ86" s="477"/>
      <c r="AK86" s="493"/>
      <c r="AL86" s="477"/>
      <c r="AM86" s="493"/>
      <c r="AN86" s="477"/>
      <c r="AO86" s="493"/>
      <c r="AP86" s="477"/>
      <c r="AQ86" s="493"/>
      <c r="AR86" s="477"/>
      <c r="AS86" s="493"/>
      <c r="AT86" s="477"/>
      <c r="AU86" s="493"/>
      <c r="AV86" s="477"/>
      <c r="AW86" s="265"/>
    </row>
    <row r="87" spans="1:49" ht="45" hidden="1" customHeight="1">
      <c r="A87" s="1075"/>
      <c r="D87" s="474" t="s">
        <v>74</v>
      </c>
      <c r="E87" s="484" t="s">
        <v>957</v>
      </c>
      <c r="F87" s="55" t="s">
        <v>890</v>
      </c>
      <c r="G87" s="493"/>
      <c r="H87" s="477"/>
      <c r="I87" s="493"/>
      <c r="J87" s="477"/>
      <c r="K87" s="493"/>
      <c r="L87" s="477"/>
      <c r="M87" s="493"/>
      <c r="N87" s="477"/>
      <c r="O87" s="493"/>
      <c r="P87" s="477"/>
      <c r="Q87" s="493"/>
      <c r="R87" s="477"/>
      <c r="S87" s="493"/>
      <c r="T87" s="477"/>
      <c r="U87" s="493"/>
      <c r="V87" s="477"/>
      <c r="W87" s="493"/>
      <c r="X87" s="477"/>
      <c r="Y87" s="493"/>
      <c r="Z87" s="477"/>
      <c r="AA87" s="493"/>
      <c r="AB87" s="477"/>
      <c r="AC87" s="493"/>
      <c r="AD87" s="477"/>
      <c r="AE87" s="493"/>
      <c r="AF87" s="477"/>
      <c r="AG87" s="493"/>
      <c r="AH87" s="477"/>
      <c r="AI87" s="493"/>
      <c r="AJ87" s="477"/>
      <c r="AK87" s="493"/>
      <c r="AL87" s="477"/>
      <c r="AM87" s="493"/>
      <c r="AN87" s="477"/>
      <c r="AO87" s="493"/>
      <c r="AP87" s="477"/>
      <c r="AQ87" s="493"/>
      <c r="AR87" s="477"/>
      <c r="AS87" s="493"/>
      <c r="AT87" s="477"/>
      <c r="AU87" s="493"/>
      <c r="AV87" s="477"/>
      <c r="AW87" s="265" t="s">
        <v>958</v>
      </c>
    </row>
    <row r="88" spans="1:49" ht="11.25" hidden="1" customHeight="1">
      <c r="A88" s="1075"/>
      <c r="D88" s="474" t="s">
        <v>775</v>
      </c>
      <c r="E88" s="475" t="s">
        <v>947</v>
      </c>
      <c r="F88" s="55" t="s">
        <v>890</v>
      </c>
      <c r="G88" s="493"/>
      <c r="H88" s="477"/>
      <c r="I88" s="493"/>
      <c r="J88" s="477"/>
      <c r="K88" s="493"/>
      <c r="L88" s="477"/>
      <c r="M88" s="493"/>
      <c r="N88" s="477"/>
      <c r="O88" s="493"/>
      <c r="P88" s="477"/>
      <c r="Q88" s="493"/>
      <c r="R88" s="477"/>
      <c r="S88" s="493"/>
      <c r="T88" s="477"/>
      <c r="U88" s="493"/>
      <c r="V88" s="477"/>
      <c r="W88" s="493"/>
      <c r="X88" s="477"/>
      <c r="Y88" s="493"/>
      <c r="Z88" s="477"/>
      <c r="AA88" s="493"/>
      <c r="AB88" s="477"/>
      <c r="AC88" s="493"/>
      <c r="AD88" s="477"/>
      <c r="AE88" s="493"/>
      <c r="AF88" s="477"/>
      <c r="AG88" s="493"/>
      <c r="AH88" s="477"/>
      <c r="AI88" s="493"/>
      <c r="AJ88" s="477"/>
      <c r="AK88" s="493"/>
      <c r="AL88" s="477"/>
      <c r="AM88" s="493"/>
      <c r="AN88" s="477"/>
      <c r="AO88" s="493"/>
      <c r="AP88" s="477"/>
      <c r="AQ88" s="493"/>
      <c r="AR88" s="477"/>
      <c r="AS88" s="493"/>
      <c r="AT88" s="477"/>
      <c r="AU88" s="493"/>
      <c r="AV88" s="477"/>
      <c r="AW88" s="265"/>
    </row>
    <row r="89" spans="1:49" ht="11.25" hidden="1" customHeight="1">
      <c r="A89" s="1075"/>
      <c r="D89" s="474" t="s">
        <v>818</v>
      </c>
      <c r="E89" s="475" t="s">
        <v>948</v>
      </c>
      <c r="F89" s="55" t="s">
        <v>890</v>
      </c>
      <c r="G89" s="493"/>
      <c r="H89" s="477"/>
      <c r="I89" s="493"/>
      <c r="J89" s="477"/>
      <c r="K89" s="493"/>
      <c r="L89" s="477"/>
      <c r="M89" s="493"/>
      <c r="N89" s="477"/>
      <c r="O89" s="493"/>
      <c r="P89" s="477"/>
      <c r="Q89" s="493"/>
      <c r="R89" s="477"/>
      <c r="S89" s="493"/>
      <c r="T89" s="477"/>
      <c r="U89" s="493"/>
      <c r="V89" s="477"/>
      <c r="W89" s="493"/>
      <c r="X89" s="477"/>
      <c r="Y89" s="493"/>
      <c r="Z89" s="477"/>
      <c r="AA89" s="493"/>
      <c r="AB89" s="477"/>
      <c r="AC89" s="493"/>
      <c r="AD89" s="477"/>
      <c r="AE89" s="493"/>
      <c r="AF89" s="477"/>
      <c r="AG89" s="493"/>
      <c r="AH89" s="477"/>
      <c r="AI89" s="493"/>
      <c r="AJ89" s="477"/>
      <c r="AK89" s="493"/>
      <c r="AL89" s="477"/>
      <c r="AM89" s="493"/>
      <c r="AN89" s="477"/>
      <c r="AO89" s="493"/>
      <c r="AP89" s="477"/>
      <c r="AQ89" s="493"/>
      <c r="AR89" s="477"/>
      <c r="AS89" s="493"/>
      <c r="AT89" s="477"/>
      <c r="AU89" s="493"/>
      <c r="AV89" s="477"/>
      <c r="AW89" s="265"/>
    </row>
    <row r="90" spans="1:49" ht="11.25" hidden="1" customHeight="1">
      <c r="A90" s="1075"/>
      <c r="D90" s="474" t="s">
        <v>821</v>
      </c>
      <c r="E90" s="475" t="s">
        <v>949</v>
      </c>
      <c r="F90" s="55" t="s">
        <v>890</v>
      </c>
      <c r="G90" s="493"/>
      <c r="H90" s="477"/>
      <c r="I90" s="493"/>
      <c r="J90" s="477"/>
      <c r="K90" s="493"/>
      <c r="L90" s="477"/>
      <c r="M90" s="493"/>
      <c r="N90" s="477"/>
      <c r="O90" s="493"/>
      <c r="P90" s="477"/>
      <c r="Q90" s="493"/>
      <c r="R90" s="477"/>
      <c r="S90" s="493"/>
      <c r="T90" s="477"/>
      <c r="U90" s="493"/>
      <c r="V90" s="477"/>
      <c r="W90" s="493"/>
      <c r="X90" s="477"/>
      <c r="Y90" s="493"/>
      <c r="Z90" s="477"/>
      <c r="AA90" s="493"/>
      <c r="AB90" s="477"/>
      <c r="AC90" s="493"/>
      <c r="AD90" s="477"/>
      <c r="AE90" s="493"/>
      <c r="AF90" s="477"/>
      <c r="AG90" s="493"/>
      <c r="AH90" s="477"/>
      <c r="AI90" s="493"/>
      <c r="AJ90" s="477"/>
      <c r="AK90" s="493"/>
      <c r="AL90" s="477"/>
      <c r="AM90" s="493"/>
      <c r="AN90" s="477"/>
      <c r="AO90" s="493"/>
      <c r="AP90" s="477"/>
      <c r="AQ90" s="493"/>
      <c r="AR90" s="477"/>
      <c r="AS90" s="493"/>
      <c r="AT90" s="477"/>
      <c r="AU90" s="493"/>
      <c r="AV90" s="477"/>
      <c r="AW90" s="265"/>
    </row>
    <row r="91" spans="1:49" ht="11.25" hidden="1" customHeight="1">
      <c r="A91" s="1075"/>
      <c r="D91" s="474" t="s">
        <v>908</v>
      </c>
      <c r="E91" s="475" t="s">
        <v>950</v>
      </c>
      <c r="F91" s="55" t="s">
        <v>890</v>
      </c>
      <c r="G91" s="493"/>
      <c r="H91" s="477"/>
      <c r="I91" s="493"/>
      <c r="J91" s="477"/>
      <c r="K91" s="493"/>
      <c r="L91" s="477"/>
      <c r="M91" s="493"/>
      <c r="N91" s="477"/>
      <c r="O91" s="493"/>
      <c r="P91" s="477"/>
      <c r="Q91" s="493"/>
      <c r="R91" s="477"/>
      <c r="S91" s="493"/>
      <c r="T91" s="477"/>
      <c r="U91" s="493"/>
      <c r="V91" s="477"/>
      <c r="W91" s="493"/>
      <c r="X91" s="477"/>
      <c r="Y91" s="493"/>
      <c r="Z91" s="477"/>
      <c r="AA91" s="493"/>
      <c r="AB91" s="477"/>
      <c r="AC91" s="493"/>
      <c r="AD91" s="477"/>
      <c r="AE91" s="493"/>
      <c r="AF91" s="477"/>
      <c r="AG91" s="493"/>
      <c r="AH91" s="477"/>
      <c r="AI91" s="493"/>
      <c r="AJ91" s="477"/>
      <c r="AK91" s="493"/>
      <c r="AL91" s="477"/>
      <c r="AM91" s="493"/>
      <c r="AN91" s="477"/>
      <c r="AO91" s="493"/>
      <c r="AP91" s="477"/>
      <c r="AQ91" s="493"/>
      <c r="AR91" s="477"/>
      <c r="AS91" s="493"/>
      <c r="AT91" s="477"/>
      <c r="AU91" s="493"/>
      <c r="AV91" s="477"/>
      <c r="AW91" s="265"/>
    </row>
    <row r="92" spans="1:49" ht="11.25" hidden="1" customHeight="1">
      <c r="A92" s="1075"/>
      <c r="D92" s="474" t="s">
        <v>910</v>
      </c>
      <c r="E92" s="475" t="s">
        <v>952</v>
      </c>
      <c r="F92" s="55" t="s">
        <v>890</v>
      </c>
      <c r="G92" s="493"/>
      <c r="H92" s="477"/>
      <c r="I92" s="493"/>
      <c r="J92" s="477"/>
      <c r="K92" s="493"/>
      <c r="L92" s="477"/>
      <c r="M92" s="493"/>
      <c r="N92" s="477"/>
      <c r="O92" s="493"/>
      <c r="P92" s="477"/>
      <c r="Q92" s="493"/>
      <c r="R92" s="477"/>
      <c r="S92" s="493"/>
      <c r="T92" s="477"/>
      <c r="U92" s="493"/>
      <c r="V92" s="477"/>
      <c r="W92" s="493"/>
      <c r="X92" s="477"/>
      <c r="Y92" s="493"/>
      <c r="Z92" s="477"/>
      <c r="AA92" s="493"/>
      <c r="AB92" s="477"/>
      <c r="AC92" s="493"/>
      <c r="AD92" s="477"/>
      <c r="AE92" s="493"/>
      <c r="AF92" s="477"/>
      <c r="AG92" s="493"/>
      <c r="AH92" s="477"/>
      <c r="AI92" s="493"/>
      <c r="AJ92" s="477"/>
      <c r="AK92" s="493"/>
      <c r="AL92" s="477"/>
      <c r="AM92" s="493"/>
      <c r="AN92" s="477"/>
      <c r="AO92" s="493"/>
      <c r="AP92" s="477"/>
      <c r="AQ92" s="493"/>
      <c r="AR92" s="477"/>
      <c r="AS92" s="493"/>
      <c r="AT92" s="477"/>
      <c r="AU92" s="493"/>
      <c r="AV92" s="477"/>
      <c r="AW92" s="265"/>
    </row>
    <row r="93" spans="1:49" ht="11.25" hidden="1" customHeight="1">
      <c r="A93" s="1075"/>
      <c r="D93" s="474" t="s">
        <v>959</v>
      </c>
      <c r="E93" s="475" t="s">
        <v>954</v>
      </c>
      <c r="F93" s="55" t="s">
        <v>890</v>
      </c>
      <c r="G93" s="493"/>
      <c r="H93" s="477"/>
      <c r="I93" s="493"/>
      <c r="J93" s="477"/>
      <c r="K93" s="493"/>
      <c r="L93" s="477"/>
      <c r="M93" s="493"/>
      <c r="N93" s="477"/>
      <c r="O93" s="493"/>
      <c r="P93" s="477"/>
      <c r="Q93" s="493"/>
      <c r="R93" s="477"/>
      <c r="S93" s="493"/>
      <c r="T93" s="477"/>
      <c r="U93" s="493"/>
      <c r="V93" s="477"/>
      <c r="W93" s="493"/>
      <c r="X93" s="477"/>
      <c r="Y93" s="493"/>
      <c r="Z93" s="477"/>
      <c r="AA93" s="493"/>
      <c r="AB93" s="477"/>
      <c r="AC93" s="493"/>
      <c r="AD93" s="477"/>
      <c r="AE93" s="493"/>
      <c r="AF93" s="477"/>
      <c r="AG93" s="493"/>
      <c r="AH93" s="477"/>
      <c r="AI93" s="493"/>
      <c r="AJ93" s="477"/>
      <c r="AK93" s="493"/>
      <c r="AL93" s="477"/>
      <c r="AM93" s="493"/>
      <c r="AN93" s="477"/>
      <c r="AO93" s="493"/>
      <c r="AP93" s="477"/>
      <c r="AQ93" s="493"/>
      <c r="AR93" s="477"/>
      <c r="AS93" s="493"/>
      <c r="AT93" s="477"/>
      <c r="AU93" s="493"/>
      <c r="AV93" s="477"/>
      <c r="AW93" s="265"/>
    </row>
    <row r="94" spans="1:49" ht="11.25" hidden="1" customHeight="1">
      <c r="A94" s="1075"/>
      <c r="D94" s="474" t="s">
        <v>960</v>
      </c>
      <c r="E94" s="475" t="s">
        <v>956</v>
      </c>
      <c r="F94" s="55" t="s">
        <v>890</v>
      </c>
      <c r="G94" s="493"/>
      <c r="H94" s="477"/>
      <c r="I94" s="493"/>
      <c r="J94" s="477"/>
      <c r="K94" s="493"/>
      <c r="L94" s="477"/>
      <c r="M94" s="493"/>
      <c r="N94" s="477"/>
      <c r="O94" s="493"/>
      <c r="P94" s="477"/>
      <c r="Q94" s="493"/>
      <c r="R94" s="477"/>
      <c r="S94" s="493"/>
      <c r="T94" s="477"/>
      <c r="U94" s="493"/>
      <c r="V94" s="477"/>
      <c r="W94" s="493"/>
      <c r="X94" s="477"/>
      <c r="Y94" s="493"/>
      <c r="Z94" s="477"/>
      <c r="AA94" s="493"/>
      <c r="AB94" s="477"/>
      <c r="AC94" s="493"/>
      <c r="AD94" s="477"/>
      <c r="AE94" s="493"/>
      <c r="AF94" s="477"/>
      <c r="AG94" s="493"/>
      <c r="AH94" s="477"/>
      <c r="AI94" s="493"/>
      <c r="AJ94" s="477"/>
      <c r="AK94" s="493"/>
      <c r="AL94" s="477"/>
      <c r="AM94" s="493"/>
      <c r="AN94" s="477"/>
      <c r="AO94" s="493"/>
      <c r="AP94" s="477"/>
      <c r="AQ94" s="493"/>
      <c r="AR94" s="477"/>
      <c r="AS94" s="493"/>
      <c r="AT94" s="477"/>
      <c r="AU94" s="493"/>
      <c r="AV94" s="477"/>
      <c r="AW94" s="265"/>
    </row>
    <row r="95" spans="1:49" ht="24.75" hidden="1" customHeight="1">
      <c r="A95" s="1075"/>
      <c r="D95" s="474" t="s">
        <v>117</v>
      </c>
      <c r="E95" s="484" t="s">
        <v>961</v>
      </c>
      <c r="F95" s="494" t="s">
        <v>673</v>
      </c>
      <c r="G95" s="492"/>
      <c r="H95" s="477"/>
      <c r="I95" s="492"/>
      <c r="J95" s="477"/>
      <c r="K95" s="492"/>
      <c r="L95" s="477"/>
      <c r="M95" s="492"/>
      <c r="N95" s="477"/>
      <c r="O95" s="492"/>
      <c r="P95" s="477"/>
      <c r="Q95" s="492"/>
      <c r="R95" s="477"/>
      <c r="S95" s="492"/>
      <c r="T95" s="477"/>
      <c r="U95" s="492"/>
      <c r="V95" s="477"/>
      <c r="W95" s="492"/>
      <c r="X95" s="477"/>
      <c r="Y95" s="492"/>
      <c r="Z95" s="477"/>
      <c r="AA95" s="492"/>
      <c r="AB95" s="477"/>
      <c r="AC95" s="492"/>
      <c r="AD95" s="477"/>
      <c r="AE95" s="492"/>
      <c r="AF95" s="477"/>
      <c r="AG95" s="492"/>
      <c r="AH95" s="477"/>
      <c r="AI95" s="492"/>
      <c r="AJ95" s="477"/>
      <c r="AK95" s="492"/>
      <c r="AL95" s="477"/>
      <c r="AM95" s="492"/>
      <c r="AN95" s="477"/>
      <c r="AO95" s="492"/>
      <c r="AP95" s="477"/>
      <c r="AQ95" s="492"/>
      <c r="AR95" s="477"/>
      <c r="AS95" s="492"/>
      <c r="AT95" s="477"/>
      <c r="AU95" s="492"/>
      <c r="AV95" s="477"/>
      <c r="AW95" s="265" t="s">
        <v>962</v>
      </c>
    </row>
    <row r="96" spans="1:49" ht="33.75" hidden="1" customHeight="1">
      <c r="A96" s="1075"/>
      <c r="D96" s="474" t="s">
        <v>75</v>
      </c>
      <c r="E96" s="484" t="s">
        <v>963</v>
      </c>
      <c r="F96" s="487" t="s">
        <v>842</v>
      </c>
      <c r="G96" s="495"/>
      <c r="H96" s="477"/>
      <c r="I96" s="495"/>
      <c r="J96" s="477"/>
      <c r="K96" s="495"/>
      <c r="L96" s="477"/>
      <c r="M96" s="495"/>
      <c r="N96" s="477"/>
      <c r="O96" s="495"/>
      <c r="P96" s="477"/>
      <c r="Q96" s="495"/>
      <c r="R96" s="477"/>
      <c r="S96" s="495"/>
      <c r="T96" s="477"/>
      <c r="U96" s="495"/>
      <c r="V96" s="477"/>
      <c r="W96" s="495"/>
      <c r="X96" s="477"/>
      <c r="Y96" s="495"/>
      <c r="Z96" s="477"/>
      <c r="AA96" s="495"/>
      <c r="AB96" s="477"/>
      <c r="AC96" s="495"/>
      <c r="AD96" s="477"/>
      <c r="AE96" s="495"/>
      <c r="AF96" s="477"/>
      <c r="AG96" s="495"/>
      <c r="AH96" s="477"/>
      <c r="AI96" s="495"/>
      <c r="AJ96" s="477"/>
      <c r="AK96" s="495"/>
      <c r="AL96" s="477"/>
      <c r="AM96" s="495"/>
      <c r="AN96" s="477"/>
      <c r="AO96" s="495"/>
      <c r="AP96" s="477"/>
      <c r="AQ96" s="495"/>
      <c r="AR96" s="477"/>
      <c r="AS96" s="495"/>
      <c r="AT96" s="477"/>
      <c r="AU96" s="495"/>
      <c r="AV96" s="477"/>
      <c r="AW96" s="265"/>
    </row>
    <row r="97" spans="1:49" ht="22.5" hidden="1" customHeight="1">
      <c r="A97" s="1075"/>
      <c r="B97" s="242" t="s">
        <v>687</v>
      </c>
      <c r="D97" s="474" t="s">
        <v>76</v>
      </c>
      <c r="E97" s="484" t="s">
        <v>964</v>
      </c>
      <c r="F97" s="487" t="s">
        <v>430</v>
      </c>
      <c r="G97" s="496"/>
      <c r="H97" s="477"/>
      <c r="I97" s="496"/>
      <c r="J97" s="477"/>
      <c r="K97" s="496"/>
      <c r="L97" s="477"/>
      <c r="M97" s="496"/>
      <c r="N97" s="477"/>
      <c r="O97" s="496"/>
      <c r="P97" s="477"/>
      <c r="Q97" s="496"/>
      <c r="R97" s="477"/>
      <c r="S97" s="496"/>
      <c r="T97" s="477"/>
      <c r="U97" s="496"/>
      <c r="V97" s="477"/>
      <c r="W97" s="496"/>
      <c r="X97" s="477"/>
      <c r="Y97" s="496"/>
      <c r="Z97" s="477"/>
      <c r="AA97" s="496"/>
      <c r="AB97" s="477"/>
      <c r="AC97" s="496"/>
      <c r="AD97" s="477"/>
      <c r="AE97" s="496"/>
      <c r="AF97" s="477"/>
      <c r="AG97" s="496"/>
      <c r="AH97" s="477"/>
      <c r="AI97" s="496"/>
      <c r="AJ97" s="477"/>
      <c r="AK97" s="496"/>
      <c r="AL97" s="477"/>
      <c r="AM97" s="496"/>
      <c r="AN97" s="477"/>
      <c r="AO97" s="496"/>
      <c r="AP97" s="477"/>
      <c r="AQ97" s="496"/>
      <c r="AR97" s="477"/>
      <c r="AS97" s="496"/>
      <c r="AT97" s="477"/>
      <c r="AU97" s="496"/>
      <c r="AV97" s="477"/>
      <c r="AW97" s="265" t="s">
        <v>923</v>
      </c>
    </row>
    <row r="98" spans="1:49" ht="45" hidden="1" customHeight="1">
      <c r="A98" s="1075"/>
      <c r="B98" s="242" t="s">
        <v>687</v>
      </c>
      <c r="D98" s="474" t="s">
        <v>965</v>
      </c>
      <c r="E98" s="482" t="s">
        <v>966</v>
      </c>
      <c r="F98" s="486" t="s">
        <v>430</v>
      </c>
      <c r="G98" s="496"/>
      <c r="H98" s="477"/>
      <c r="I98" s="496"/>
      <c r="J98" s="477"/>
      <c r="K98" s="496"/>
      <c r="L98" s="477"/>
      <c r="M98" s="496"/>
      <c r="N98" s="477"/>
      <c r="O98" s="496"/>
      <c r="P98" s="477"/>
      <c r="Q98" s="496"/>
      <c r="R98" s="477"/>
      <c r="S98" s="496"/>
      <c r="T98" s="477"/>
      <c r="U98" s="496"/>
      <c r="V98" s="477"/>
      <c r="W98" s="496"/>
      <c r="X98" s="477"/>
      <c r="Y98" s="496"/>
      <c r="Z98" s="477"/>
      <c r="AA98" s="496"/>
      <c r="AB98" s="477"/>
      <c r="AC98" s="496"/>
      <c r="AD98" s="477"/>
      <c r="AE98" s="496"/>
      <c r="AF98" s="477"/>
      <c r="AG98" s="496"/>
      <c r="AH98" s="477"/>
      <c r="AI98" s="496"/>
      <c r="AJ98" s="477"/>
      <c r="AK98" s="496"/>
      <c r="AL98" s="477"/>
      <c r="AM98" s="496"/>
      <c r="AN98" s="477"/>
      <c r="AO98" s="496"/>
      <c r="AP98" s="477"/>
      <c r="AQ98" s="496"/>
      <c r="AR98" s="477"/>
      <c r="AS98" s="496"/>
      <c r="AT98" s="477"/>
      <c r="AU98" s="496"/>
      <c r="AV98" s="477"/>
      <c r="AW98" s="265" t="s">
        <v>923</v>
      </c>
    </row>
    <row r="99" spans="1:49" ht="95.25" hidden="1" customHeight="1">
      <c r="A99" s="1075"/>
      <c r="B99" s="242" t="s">
        <v>687</v>
      </c>
      <c r="D99" s="474" t="s">
        <v>82</v>
      </c>
      <c r="E99" s="484" t="s">
        <v>967</v>
      </c>
      <c r="F99" s="486" t="s">
        <v>430</v>
      </c>
      <c r="G99" s="496"/>
      <c r="H99" s="477"/>
      <c r="I99" s="496"/>
      <c r="J99" s="477"/>
      <c r="K99" s="496"/>
      <c r="L99" s="477"/>
      <c r="M99" s="496"/>
      <c r="N99" s="477"/>
      <c r="O99" s="496"/>
      <c r="P99" s="477"/>
      <c r="Q99" s="496"/>
      <c r="R99" s="477"/>
      <c r="S99" s="496"/>
      <c r="T99" s="477"/>
      <c r="U99" s="496"/>
      <c r="V99" s="477"/>
      <c r="W99" s="496"/>
      <c r="X99" s="477"/>
      <c r="Y99" s="496"/>
      <c r="Z99" s="477"/>
      <c r="AA99" s="496"/>
      <c r="AB99" s="477"/>
      <c r="AC99" s="496"/>
      <c r="AD99" s="477"/>
      <c r="AE99" s="496"/>
      <c r="AF99" s="477"/>
      <c r="AG99" s="496"/>
      <c r="AH99" s="477"/>
      <c r="AI99" s="496"/>
      <c r="AJ99" s="477"/>
      <c r="AK99" s="496"/>
      <c r="AL99" s="477"/>
      <c r="AM99" s="496"/>
      <c r="AN99" s="477"/>
      <c r="AO99" s="496"/>
      <c r="AP99" s="477"/>
      <c r="AQ99" s="496"/>
      <c r="AR99" s="477"/>
      <c r="AS99" s="496"/>
      <c r="AT99" s="477"/>
      <c r="AU99" s="496"/>
      <c r="AV99" s="477"/>
      <c r="AW99" s="265" t="s">
        <v>923</v>
      </c>
    </row>
    <row r="100" spans="1:49" ht="22.5" hidden="1" customHeight="1">
      <c r="A100" s="1075"/>
      <c r="B100" s="242" t="s">
        <v>687</v>
      </c>
      <c r="D100" s="474" t="s">
        <v>134</v>
      </c>
      <c r="E100" s="484" t="s">
        <v>968</v>
      </c>
      <c r="F100" s="486" t="s">
        <v>430</v>
      </c>
      <c r="G100" s="496"/>
      <c r="H100" s="477"/>
      <c r="I100" s="496"/>
      <c r="J100" s="477"/>
      <c r="K100" s="496"/>
      <c r="L100" s="477"/>
      <c r="M100" s="496"/>
      <c r="N100" s="477"/>
      <c r="O100" s="496"/>
      <c r="P100" s="477"/>
      <c r="Q100" s="496"/>
      <c r="R100" s="477"/>
      <c r="S100" s="496"/>
      <c r="T100" s="477"/>
      <c r="U100" s="496"/>
      <c r="V100" s="477"/>
      <c r="W100" s="496"/>
      <c r="X100" s="477"/>
      <c r="Y100" s="496"/>
      <c r="Z100" s="477"/>
      <c r="AA100" s="496"/>
      <c r="AB100" s="477"/>
      <c r="AC100" s="496"/>
      <c r="AD100" s="477"/>
      <c r="AE100" s="496"/>
      <c r="AF100" s="477"/>
      <c r="AG100" s="496"/>
      <c r="AH100" s="477"/>
      <c r="AI100" s="496"/>
      <c r="AJ100" s="477"/>
      <c r="AK100" s="496"/>
      <c r="AL100" s="477"/>
      <c r="AM100" s="496"/>
      <c r="AN100" s="477"/>
      <c r="AO100" s="496"/>
      <c r="AP100" s="477"/>
      <c r="AQ100" s="496"/>
      <c r="AR100" s="477"/>
      <c r="AS100" s="496"/>
      <c r="AT100" s="477"/>
      <c r="AU100" s="496"/>
      <c r="AV100" s="477"/>
      <c r="AW100" s="265" t="s">
        <v>923</v>
      </c>
    </row>
  </sheetData>
  <sheetProtection formatColumns="0" formatRows="0" insertRows="0" deleteColumns="0" deleteRows="0" sort="0" autoFilter="0"/>
  <mergeCells count="75">
    <mergeCell ref="A37:A63"/>
    <mergeCell ref="A65:A75"/>
    <mergeCell ref="A77:A100"/>
    <mergeCell ref="A13:A35"/>
    <mergeCell ref="A11:B11"/>
    <mergeCell ref="D3:F3"/>
    <mergeCell ref="AW7:AW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J13:J14 L13:L14 N13:N14 P13:P14 R13:R14 T13:T14 V13:V14 X13:X14 Z13:Z14 AB13:AB14 AD13:AD14 AF13:AF14 AH13:AH14 AJ13:AJ14 AL13:AL14 AN13:AN14 AP13:AP14 AR13:AR14 AT13:AT14 AV13:AV14 J31:J32 L31:L32 N31:N32 P31:P32 R31:R32 T31:T32 V31:V32 X31:X32 Z31:Z32 AB31:AB32 AD31:AD32 AF31:AF32 AH31:AH32 AJ31:AJ32 AL31:AL32 AN31:AN32 AP31:AP32 AR31:AR32 AT31:AT32 AV31:AV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J15:J18 L15:L18 N15:N18 P15:P18 R15:R18 T15:T18 V15:V18 X15:X18 Z15:Z18 AB15:AB18 AD15:AD18 AF15:AF18 AH15:AH18 AJ15:AJ18 AL15:AL18 AN15:AN18 AP15:AP18 AR15:AR18 AT15:AT18 AV15:AV18 J21:J22 L21:L22 N21:N22 P21:P22 R21:R22 T21:T22 V21:V22 X21:X22 Z21:Z22 AB21:AB22 AD21:AD22 AF21:AF22 AH21:AH22 AJ21:AJ22 AL21:AL22 AN21:AN22 AP21:AP22 AR21:AR22 AT21:AT22 AV21:AV22 J29:J30 L29:L30 N29:N30 P29:P30 R29:R30 T29:T30 V29:V30 X29:X30 Z29:Z30 AB29:AB30 AD29:AD30 AF29:AF30 AH29:AH30 AJ29:AJ30 AL29:AL30 AN29:AN30 AP29:AP30 AR29:AR30 AT29:AT30 AV29:AV30 J24 L24 N24 P24 R24 T24 V24 X24 Z24 AB24 AD24 AF24 AH24 AJ24 AL24 AN24 AP24 AR24 AT24 AV24">
      <formula1>900</formula1>
    </dataValidation>
  </dataValidations>
  <hyperlinks>
    <hyperlink ref="J19" r:id="rId1" tooltip="Кликните по гиперссылке, чтобы перейти по ней или отредактировать её"/>
    <hyperlink ref="L19" r:id="rId2"/>
    <hyperlink ref="P19" r:id="rId3"/>
    <hyperlink ref="R19" r:id="rId4"/>
    <hyperlink ref="Z19" r:id="rId5"/>
    <hyperlink ref="AB19" r:id="rId6" tooltip="Кликните по гиперссылке, чтобы перейти по ней или отредактировать её"/>
    <hyperlink ref="AF19" r:id="rId7" tooltip="Кликните по гиперссылке, чтобы перейти по ней или отредактировать её"/>
    <hyperlink ref="AH19" r:id="rId8" tooltip="Кликните по гиперссылке, чтобы перейти по ней или отредактировать её"/>
    <hyperlink ref="AL19" r:id="rId9" tooltip="https://portal.eias.ru/Portal/DownloadPage.aspx?type=12&amp;guid=a259e09f-06b3-4da8-89e6-dea7745c0db7"/>
    <hyperlink ref="AN19" r:id="rId10"/>
    <hyperlink ref="AP19" r:id="rId11" tooltip="Кликните по гиперссылке, чтобы перейти по ней или отредактировать её"/>
    <hyperlink ref="AR19" r:id="rId12" tooltip="Кликните по гиперссылке, чтобы перейти по ней или отредактировать её"/>
    <hyperlink ref="AT19" r:id="rId13" tooltip="Кликните по гиперссылке, чтобы перейти по ней или отредактировать её"/>
    <hyperlink ref="AV19" r:id="rId14" tooltip="Кликните по гиперссылке, чтобы перейти по ней или отредактировать её"/>
    <hyperlink ref="J31" r:id="rId15" tooltip="Кликните по гиперссылке, чтобы перейти по ней или отредактировать её" display="C:\Documents and Settings\Рожкова\Мои документы\Раскрытие информации\Новое Раскрытие информации\Факт хоз. деятельности\'Показатели КНЭ'!$J$31"/>
    <hyperlink ref="J32" r:id="rId16" tooltip="Кликните по гиперссылке, чтобы перейти по ней или отредактировать её" display="C:\Documents and Settings\Рожкова\Мои документы\Раскрытие информации\Новое Раскрытие информации\Факт хоз. деятельности\'Показатели КНЭ'!$J$3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W39"/>
  <sheetViews>
    <sheetView showGridLines="0" topLeftCell="C21" zoomScale="90" workbookViewId="0">
      <selection activeCell="AU25" sqref="AU25"/>
    </sheetView>
  </sheetViews>
  <sheetFormatPr defaultColWidth="10.5703125" defaultRowHeight="15" customHeight="1"/>
  <cols>
    <col min="1" max="2" width="9.140625" hidden="1" customWidth="1"/>
    <col min="3" max="3" width="4.7109375" customWidth="1"/>
    <col min="4" max="4" width="6.28515625" customWidth="1"/>
    <col min="5" max="5" width="36.7109375" customWidth="1"/>
    <col min="6" max="6" width="9.5703125" customWidth="1"/>
    <col min="7" max="7" width="25.7109375" hidden="1" customWidth="1"/>
    <col min="8" max="8" width="33.7109375" hidden="1" customWidth="1"/>
    <col min="9" max="9" width="25.7109375" customWidth="1"/>
    <col min="10" max="10" width="33.7109375" customWidth="1"/>
    <col min="11" max="11" width="25.7109375" customWidth="1"/>
    <col min="12" max="12" width="33.7109375" customWidth="1"/>
    <col min="13" max="13" width="25.7109375" customWidth="1"/>
    <col min="14" max="14" width="33.7109375" customWidth="1"/>
    <col min="15" max="15" width="25.7109375" customWidth="1"/>
    <col min="16" max="16" width="33.7109375" customWidth="1"/>
    <col min="17" max="17" width="25.7109375" customWidth="1"/>
    <col min="18" max="18" width="33.7109375" customWidth="1"/>
    <col min="19" max="19" width="25.7109375" customWidth="1"/>
    <col min="20" max="20" width="33.7109375" customWidth="1"/>
    <col min="21" max="21" width="25.7109375" customWidth="1"/>
    <col min="22" max="22" width="33.7109375" customWidth="1"/>
    <col min="23" max="23" width="25.7109375" customWidth="1"/>
    <col min="24" max="24" width="33.7109375" customWidth="1"/>
    <col min="25" max="25" width="25.7109375" customWidth="1"/>
    <col min="26" max="26" width="33.7109375" customWidth="1"/>
    <col min="27" max="27" width="25.7109375" customWidth="1"/>
    <col min="28" max="28" width="33.7109375" customWidth="1"/>
    <col min="29" max="29" width="25.7109375" customWidth="1"/>
    <col min="30" max="30" width="33.7109375" customWidth="1"/>
    <col min="31" max="31" width="25.7109375" customWidth="1"/>
    <col min="32" max="32" width="33.7109375" customWidth="1"/>
    <col min="33" max="33" width="25.7109375" customWidth="1"/>
    <col min="34" max="34" width="33.7109375" customWidth="1"/>
    <col min="35" max="35" width="25.7109375" customWidth="1"/>
    <col min="36" max="36" width="33.7109375" customWidth="1"/>
    <col min="37" max="37" width="25.7109375" customWidth="1"/>
    <col min="38" max="38" width="33.7109375" customWidth="1"/>
    <col min="39" max="39" width="25.7109375" customWidth="1"/>
    <col min="40" max="40" width="33.7109375" customWidth="1"/>
    <col min="41" max="41" width="25.7109375" customWidth="1"/>
    <col min="42" max="42" width="33.7109375" customWidth="1"/>
    <col min="43" max="43" width="25.7109375" customWidth="1"/>
    <col min="44" max="44" width="33.7109375" customWidth="1"/>
    <col min="45" max="45" width="25.7109375" customWidth="1"/>
    <col min="46" max="46" width="33.7109375" customWidth="1"/>
    <col min="47" max="47" width="25.7109375" customWidth="1"/>
    <col min="48" max="48" width="33.7109375" customWidth="1"/>
    <col min="49" max="49" width="93.42578125" customWidth="1"/>
  </cols>
  <sheetData>
    <row r="1" spans="2:49" ht="15" hidden="1" customHeight="1">
      <c r="G1" s="21">
        <v>4</v>
      </c>
      <c r="I1" s="21">
        <v>4</v>
      </c>
      <c r="K1" s="21">
        <v>4</v>
      </c>
      <c r="M1" s="21">
        <v>4</v>
      </c>
      <c r="O1" s="21">
        <v>4</v>
      </c>
      <c r="Q1" s="21">
        <v>4</v>
      </c>
      <c r="S1" s="21">
        <v>4</v>
      </c>
      <c r="U1" s="21">
        <v>4</v>
      </c>
      <c r="W1" s="21">
        <v>4</v>
      </c>
      <c r="Y1" s="21">
        <v>4</v>
      </c>
      <c r="AA1" s="21">
        <v>4</v>
      </c>
      <c r="AC1" s="21">
        <v>4</v>
      </c>
      <c r="AE1" s="21">
        <v>4</v>
      </c>
      <c r="AG1" s="21">
        <v>4</v>
      </c>
      <c r="AI1" s="21">
        <v>4</v>
      </c>
      <c r="AK1" s="21">
        <v>4</v>
      </c>
      <c r="AM1" s="21">
        <v>4</v>
      </c>
      <c r="AO1" s="21">
        <v>4</v>
      </c>
      <c r="AQ1" s="21">
        <v>4</v>
      </c>
      <c r="AS1" s="21">
        <v>4</v>
      </c>
      <c r="AU1" s="21">
        <v>4</v>
      </c>
    </row>
    <row r="2" spans="2:49" ht="15" hidden="1" customHeight="1"/>
    <row r="3" spans="2:49" ht="22.5" hidden="1" customHeight="1">
      <c r="B3" s="833"/>
      <c r="C3" s="1078" t="s">
        <v>88</v>
      </c>
      <c r="D3" s="498" t="str">
        <f>B3&amp;".1"</f>
        <v>.1</v>
      </c>
      <c r="E3" s="191" t="s">
        <v>969</v>
      </c>
      <c r="F3" s="6" t="s">
        <v>430</v>
      </c>
      <c r="G3" s="386"/>
      <c r="H3" s="424"/>
      <c r="I3" s="386"/>
      <c r="J3" s="424"/>
      <c r="K3" s="386"/>
      <c r="L3" s="424"/>
      <c r="M3" s="386"/>
      <c r="N3" s="424"/>
      <c r="O3" s="386"/>
      <c r="P3" s="424"/>
      <c r="Q3" s="386"/>
      <c r="R3" s="424"/>
      <c r="S3" s="386"/>
      <c r="T3" s="424"/>
      <c r="U3" s="386"/>
      <c r="V3" s="424"/>
      <c r="W3" s="386"/>
      <c r="X3" s="424"/>
      <c r="Y3" s="386"/>
      <c r="Z3" s="424"/>
      <c r="AA3" s="386"/>
      <c r="AB3" s="424"/>
      <c r="AC3" s="386"/>
      <c r="AD3" s="424"/>
      <c r="AE3" s="386"/>
      <c r="AF3" s="424"/>
      <c r="AG3" s="386"/>
      <c r="AH3" s="424"/>
      <c r="AI3" s="386"/>
      <c r="AJ3" s="424"/>
      <c r="AK3" s="386"/>
      <c r="AL3" s="424"/>
      <c r="AM3" s="386"/>
      <c r="AN3" s="424"/>
      <c r="AO3" s="386"/>
      <c r="AP3" s="424"/>
      <c r="AQ3" s="386"/>
      <c r="AR3" s="424"/>
      <c r="AS3" s="386"/>
      <c r="AT3" s="424"/>
      <c r="AU3" s="386"/>
      <c r="AV3" s="424"/>
      <c r="AW3" s="265" t="s">
        <v>970</v>
      </c>
    </row>
    <row r="4" spans="2:49" ht="15" hidden="1" customHeight="1">
      <c r="B4" s="833"/>
      <c r="C4" s="1078"/>
      <c r="D4" s="498" t="str">
        <f>B3&amp;".2"</f>
        <v>.2</v>
      </c>
      <c r="E4" s="191" t="s">
        <v>971</v>
      </c>
      <c r="F4" s="6" t="s">
        <v>430</v>
      </c>
      <c r="G4" s="499" t="s">
        <v>5</v>
      </c>
      <c r="H4" s="424"/>
      <c r="I4" s="499" t="s">
        <v>5</v>
      </c>
      <c r="J4" s="424"/>
      <c r="K4" s="499" t="s">
        <v>5</v>
      </c>
      <c r="L4" s="424"/>
      <c r="M4" s="499" t="s">
        <v>5</v>
      </c>
      <c r="N4" s="424"/>
      <c r="O4" s="499" t="s">
        <v>5</v>
      </c>
      <c r="P4" s="424"/>
      <c r="Q4" s="499" t="s">
        <v>5</v>
      </c>
      <c r="R4" s="424"/>
      <c r="S4" s="499" t="s">
        <v>5</v>
      </c>
      <c r="T4" s="424"/>
      <c r="U4" s="499" t="s">
        <v>5</v>
      </c>
      <c r="V4" s="424"/>
      <c r="W4" s="499" t="s">
        <v>5</v>
      </c>
      <c r="X4" s="424"/>
      <c r="Y4" s="499" t="s">
        <v>5</v>
      </c>
      <c r="Z4" s="424"/>
      <c r="AA4" s="499" t="s">
        <v>5</v>
      </c>
      <c r="AB4" s="424"/>
      <c r="AC4" s="499" t="s">
        <v>5</v>
      </c>
      <c r="AD4" s="424"/>
      <c r="AE4" s="499" t="s">
        <v>5</v>
      </c>
      <c r="AF4" s="424"/>
      <c r="AG4" s="499" t="s">
        <v>5</v>
      </c>
      <c r="AH4" s="424"/>
      <c r="AI4" s="499" t="s">
        <v>5</v>
      </c>
      <c r="AJ4" s="424"/>
      <c r="AK4" s="499" t="s">
        <v>5</v>
      </c>
      <c r="AL4" s="424"/>
      <c r="AM4" s="499" t="s">
        <v>5</v>
      </c>
      <c r="AN4" s="424"/>
      <c r="AO4" s="499" t="s">
        <v>5</v>
      </c>
      <c r="AP4" s="424"/>
      <c r="AQ4" s="499" t="s">
        <v>5</v>
      </c>
      <c r="AR4" s="424"/>
      <c r="AS4" s="499" t="s">
        <v>5</v>
      </c>
      <c r="AT4" s="424"/>
      <c r="AU4" s="499" t="s">
        <v>5</v>
      </c>
      <c r="AV4" s="424"/>
      <c r="AW4" s="265" t="s">
        <v>972</v>
      </c>
    </row>
    <row r="5" spans="2:49" ht="15" hidden="1" customHeight="1"/>
    <row r="6" spans="2:49" ht="22.5" hidden="1" customHeight="1">
      <c r="B6" s="833"/>
      <c r="C6" s="1078" t="s">
        <v>88</v>
      </c>
      <c r="D6" s="498" t="str">
        <f>B6&amp;".1"</f>
        <v>.1</v>
      </c>
      <c r="E6" s="191" t="s">
        <v>973</v>
      </c>
      <c r="F6" s="6" t="s">
        <v>430</v>
      </c>
      <c r="G6" s="386"/>
      <c r="H6" s="424"/>
      <c r="I6" s="386"/>
      <c r="J6" s="424"/>
      <c r="K6" s="386"/>
      <c r="L6" s="424"/>
      <c r="M6" s="386"/>
      <c r="N6" s="424"/>
      <c r="O6" s="386"/>
      <c r="P6" s="424"/>
      <c r="Q6" s="386"/>
      <c r="R6" s="424"/>
      <c r="S6" s="386"/>
      <c r="T6" s="424"/>
      <c r="U6" s="386"/>
      <c r="V6" s="424"/>
      <c r="W6" s="386"/>
      <c r="X6" s="424"/>
      <c r="Y6" s="386"/>
      <c r="Z6" s="424"/>
      <c r="AA6" s="386"/>
      <c r="AB6" s="424"/>
      <c r="AC6" s="386"/>
      <c r="AD6" s="424"/>
      <c r="AE6" s="386"/>
      <c r="AF6" s="424"/>
      <c r="AG6" s="386"/>
      <c r="AH6" s="424"/>
      <c r="AI6" s="386"/>
      <c r="AJ6" s="424"/>
      <c r="AK6" s="386"/>
      <c r="AL6" s="424"/>
      <c r="AM6" s="386"/>
      <c r="AN6" s="424"/>
      <c r="AO6" s="386"/>
      <c r="AP6" s="424"/>
      <c r="AQ6" s="386"/>
      <c r="AR6" s="424"/>
      <c r="AS6" s="386"/>
      <c r="AT6" s="424"/>
      <c r="AU6" s="386"/>
      <c r="AV6" s="424"/>
      <c r="AW6" s="265" t="s">
        <v>974</v>
      </c>
    </row>
    <row r="7" spans="2:49" ht="15" hidden="1" customHeight="1">
      <c r="B7" s="833"/>
      <c r="C7" s="1078"/>
      <c r="D7" s="498" t="str">
        <f>B6&amp;".2"</f>
        <v>.2</v>
      </c>
      <c r="E7" s="191" t="s">
        <v>971</v>
      </c>
      <c r="F7" s="6" t="s">
        <v>430</v>
      </c>
      <c r="G7" s="499" t="s">
        <v>5</v>
      </c>
      <c r="H7" s="424"/>
      <c r="I7" s="499" t="s">
        <v>5</v>
      </c>
      <c r="J7" s="424"/>
      <c r="K7" s="499" t="s">
        <v>5</v>
      </c>
      <c r="L7" s="424"/>
      <c r="M7" s="499" t="s">
        <v>5</v>
      </c>
      <c r="N7" s="424"/>
      <c r="O7" s="499" t="s">
        <v>5</v>
      </c>
      <c r="P7" s="424"/>
      <c r="Q7" s="499" t="s">
        <v>5</v>
      </c>
      <c r="R7" s="424"/>
      <c r="S7" s="499" t="s">
        <v>5</v>
      </c>
      <c r="T7" s="424"/>
      <c r="U7" s="499" t="s">
        <v>5</v>
      </c>
      <c r="V7" s="424"/>
      <c r="W7" s="499" t="s">
        <v>5</v>
      </c>
      <c r="X7" s="424"/>
      <c r="Y7" s="499" t="s">
        <v>5</v>
      </c>
      <c r="Z7" s="424"/>
      <c r="AA7" s="499" t="s">
        <v>5</v>
      </c>
      <c r="AB7" s="424"/>
      <c r="AC7" s="499" t="s">
        <v>5</v>
      </c>
      <c r="AD7" s="424"/>
      <c r="AE7" s="499" t="s">
        <v>5</v>
      </c>
      <c r="AF7" s="424"/>
      <c r="AG7" s="499" t="s">
        <v>5</v>
      </c>
      <c r="AH7" s="424"/>
      <c r="AI7" s="499" t="s">
        <v>5</v>
      </c>
      <c r="AJ7" s="424"/>
      <c r="AK7" s="499" t="s">
        <v>5</v>
      </c>
      <c r="AL7" s="424"/>
      <c r="AM7" s="499" t="s">
        <v>5</v>
      </c>
      <c r="AN7" s="424"/>
      <c r="AO7" s="499" t="s">
        <v>5</v>
      </c>
      <c r="AP7" s="424"/>
      <c r="AQ7" s="499" t="s">
        <v>5</v>
      </c>
      <c r="AR7" s="424"/>
      <c r="AS7" s="499" t="s">
        <v>5</v>
      </c>
      <c r="AT7" s="424"/>
      <c r="AU7" s="499" t="s">
        <v>5</v>
      </c>
      <c r="AV7" s="424"/>
      <c r="AW7" s="265" t="s">
        <v>972</v>
      </c>
    </row>
    <row r="8" spans="2:49" ht="15" hidden="1" customHeight="1"/>
    <row r="9" spans="2:49" ht="22.5" hidden="1" customHeight="1">
      <c r="B9" s="833"/>
      <c r="C9" s="1078" t="s">
        <v>88</v>
      </c>
      <c r="D9" s="498" t="str">
        <f>B9&amp;".1"</f>
        <v>.1</v>
      </c>
      <c r="E9" s="191" t="s">
        <v>975</v>
      </c>
      <c r="F9" s="6" t="s">
        <v>430</v>
      </c>
      <c r="G9" s="194" t="s">
        <v>5</v>
      </c>
      <c r="H9" s="424" t="s">
        <v>5</v>
      </c>
      <c r="I9" s="194" t="s">
        <v>5</v>
      </c>
      <c r="J9" s="424" t="s">
        <v>5</v>
      </c>
      <c r="K9" s="194" t="s">
        <v>5</v>
      </c>
      <c r="L9" s="424" t="s">
        <v>5</v>
      </c>
      <c r="M9" s="194" t="s">
        <v>5</v>
      </c>
      <c r="N9" s="424" t="s">
        <v>5</v>
      </c>
      <c r="O9" s="194" t="s">
        <v>5</v>
      </c>
      <c r="P9" s="424" t="s">
        <v>5</v>
      </c>
      <c r="Q9" s="194" t="s">
        <v>5</v>
      </c>
      <c r="R9" s="424" t="s">
        <v>5</v>
      </c>
      <c r="S9" s="194" t="s">
        <v>5</v>
      </c>
      <c r="T9" s="424" t="s">
        <v>5</v>
      </c>
      <c r="U9" s="194" t="s">
        <v>5</v>
      </c>
      <c r="V9" s="424" t="s">
        <v>5</v>
      </c>
      <c r="W9" s="194" t="s">
        <v>5</v>
      </c>
      <c r="X9" s="424" t="s">
        <v>5</v>
      </c>
      <c r="Y9" s="194" t="s">
        <v>5</v>
      </c>
      <c r="Z9" s="424" t="s">
        <v>5</v>
      </c>
      <c r="AA9" s="194" t="s">
        <v>5</v>
      </c>
      <c r="AB9" s="424" t="s">
        <v>5</v>
      </c>
      <c r="AC9" s="194" t="s">
        <v>5</v>
      </c>
      <c r="AD9" s="424" t="s">
        <v>5</v>
      </c>
      <c r="AE9" s="194" t="s">
        <v>5</v>
      </c>
      <c r="AF9" s="424" t="s">
        <v>5</v>
      </c>
      <c r="AG9" s="194" t="s">
        <v>5</v>
      </c>
      <c r="AH9" s="424" t="s">
        <v>5</v>
      </c>
      <c r="AI9" s="194" t="s">
        <v>5</v>
      </c>
      <c r="AJ9" s="424" t="s">
        <v>5</v>
      </c>
      <c r="AK9" s="194" t="s">
        <v>5</v>
      </c>
      <c r="AL9" s="424" t="s">
        <v>5</v>
      </c>
      <c r="AM9" s="194" t="s">
        <v>5</v>
      </c>
      <c r="AN9" s="424" t="s">
        <v>5</v>
      </c>
      <c r="AO9" s="194" t="s">
        <v>5</v>
      </c>
      <c r="AP9" s="424" t="s">
        <v>5</v>
      </c>
      <c r="AQ9" s="194" t="s">
        <v>5</v>
      </c>
      <c r="AR9" s="424" t="s">
        <v>5</v>
      </c>
      <c r="AS9" s="194" t="s">
        <v>5</v>
      </c>
      <c r="AT9" s="424" t="s">
        <v>5</v>
      </c>
      <c r="AU9" s="194" t="s">
        <v>5</v>
      </c>
      <c r="AV9" s="424" t="s">
        <v>5</v>
      </c>
      <c r="AW9" s="265"/>
    </row>
    <row r="10" spans="2:49" ht="15" hidden="1" customHeight="1">
      <c r="B10" s="833"/>
      <c r="C10" s="1078"/>
      <c r="D10" s="498" t="str">
        <f>B9&amp;".2"</f>
        <v>.2</v>
      </c>
      <c r="E10" s="191" t="s">
        <v>976</v>
      </c>
      <c r="F10" s="6" t="s">
        <v>430</v>
      </c>
      <c r="G10" s="19" t="s">
        <v>5</v>
      </c>
      <c r="H10" s="424" t="s">
        <v>5</v>
      </c>
      <c r="I10" s="19" t="s">
        <v>5</v>
      </c>
      <c r="J10" s="424" t="s">
        <v>5</v>
      </c>
      <c r="K10" s="19" t="s">
        <v>5</v>
      </c>
      <c r="L10" s="424" t="s">
        <v>5</v>
      </c>
      <c r="M10" s="19" t="s">
        <v>5</v>
      </c>
      <c r="N10" s="424" t="s">
        <v>5</v>
      </c>
      <c r="O10" s="19" t="s">
        <v>5</v>
      </c>
      <c r="P10" s="424" t="s">
        <v>5</v>
      </c>
      <c r="Q10" s="19" t="s">
        <v>5</v>
      </c>
      <c r="R10" s="424" t="s">
        <v>5</v>
      </c>
      <c r="S10" s="19" t="s">
        <v>5</v>
      </c>
      <c r="T10" s="424" t="s">
        <v>5</v>
      </c>
      <c r="U10" s="19" t="s">
        <v>5</v>
      </c>
      <c r="V10" s="424" t="s">
        <v>5</v>
      </c>
      <c r="W10" s="19" t="s">
        <v>5</v>
      </c>
      <c r="X10" s="424" t="s">
        <v>5</v>
      </c>
      <c r="Y10" s="19" t="s">
        <v>5</v>
      </c>
      <c r="Z10" s="424" t="s">
        <v>5</v>
      </c>
      <c r="AA10" s="19" t="s">
        <v>5</v>
      </c>
      <c r="AB10" s="424" t="s">
        <v>5</v>
      </c>
      <c r="AC10" s="19" t="s">
        <v>5</v>
      </c>
      <c r="AD10" s="424" t="s">
        <v>5</v>
      </c>
      <c r="AE10" s="19" t="s">
        <v>5</v>
      </c>
      <c r="AF10" s="424" t="s">
        <v>5</v>
      </c>
      <c r="AG10" s="19" t="s">
        <v>5</v>
      </c>
      <c r="AH10" s="424" t="s">
        <v>5</v>
      </c>
      <c r="AI10" s="19" t="s">
        <v>5</v>
      </c>
      <c r="AJ10" s="424" t="s">
        <v>5</v>
      </c>
      <c r="AK10" s="19" t="s">
        <v>5</v>
      </c>
      <c r="AL10" s="424" t="s">
        <v>5</v>
      </c>
      <c r="AM10" s="19" t="s">
        <v>5</v>
      </c>
      <c r="AN10" s="424" t="s">
        <v>5</v>
      </c>
      <c r="AO10" s="19" t="s">
        <v>5</v>
      </c>
      <c r="AP10" s="424" t="s">
        <v>5</v>
      </c>
      <c r="AQ10" s="19" t="s">
        <v>5</v>
      </c>
      <c r="AR10" s="424" t="s">
        <v>5</v>
      </c>
      <c r="AS10" s="19" t="s">
        <v>5</v>
      </c>
      <c r="AT10" s="424" t="s">
        <v>5</v>
      </c>
      <c r="AU10" s="19" t="s">
        <v>5</v>
      </c>
      <c r="AV10" s="424" t="s">
        <v>5</v>
      </c>
      <c r="AW10" s="265" t="s">
        <v>977</v>
      </c>
    </row>
    <row r="11" spans="2:49" ht="15" hidden="1" customHeight="1">
      <c r="B11" s="833"/>
      <c r="C11" s="1078"/>
      <c r="D11" s="498" t="str">
        <f>B9&amp;".3"</f>
        <v>.3</v>
      </c>
      <c r="E11" s="191" t="s">
        <v>978</v>
      </c>
      <c r="F11" s="6" t="s">
        <v>430</v>
      </c>
      <c r="G11" s="19" t="s">
        <v>5</v>
      </c>
      <c r="H11" s="424" t="s">
        <v>5</v>
      </c>
      <c r="I11" s="19" t="s">
        <v>5</v>
      </c>
      <c r="J11" s="424" t="s">
        <v>5</v>
      </c>
      <c r="K11" s="19" t="s">
        <v>5</v>
      </c>
      <c r="L11" s="424" t="s">
        <v>5</v>
      </c>
      <c r="M11" s="19" t="s">
        <v>5</v>
      </c>
      <c r="N11" s="424" t="s">
        <v>5</v>
      </c>
      <c r="O11" s="19" t="s">
        <v>5</v>
      </c>
      <c r="P11" s="424" t="s">
        <v>5</v>
      </c>
      <c r="Q11" s="19" t="s">
        <v>5</v>
      </c>
      <c r="R11" s="424" t="s">
        <v>5</v>
      </c>
      <c r="S11" s="19" t="s">
        <v>5</v>
      </c>
      <c r="T11" s="424" t="s">
        <v>5</v>
      </c>
      <c r="U11" s="19" t="s">
        <v>5</v>
      </c>
      <c r="V11" s="424" t="s">
        <v>5</v>
      </c>
      <c r="W11" s="19" t="s">
        <v>5</v>
      </c>
      <c r="X11" s="424" t="s">
        <v>5</v>
      </c>
      <c r="Y11" s="19" t="s">
        <v>5</v>
      </c>
      <c r="Z11" s="424" t="s">
        <v>5</v>
      </c>
      <c r="AA11" s="19" t="s">
        <v>5</v>
      </c>
      <c r="AB11" s="424" t="s">
        <v>5</v>
      </c>
      <c r="AC11" s="19" t="s">
        <v>5</v>
      </c>
      <c r="AD11" s="424" t="s">
        <v>5</v>
      </c>
      <c r="AE11" s="19" t="s">
        <v>5</v>
      </c>
      <c r="AF11" s="424" t="s">
        <v>5</v>
      </c>
      <c r="AG11" s="19" t="s">
        <v>5</v>
      </c>
      <c r="AH11" s="424" t="s">
        <v>5</v>
      </c>
      <c r="AI11" s="19" t="s">
        <v>5</v>
      </c>
      <c r="AJ11" s="424" t="s">
        <v>5</v>
      </c>
      <c r="AK11" s="19" t="s">
        <v>5</v>
      </c>
      <c r="AL11" s="424" t="s">
        <v>5</v>
      </c>
      <c r="AM11" s="19" t="s">
        <v>5</v>
      </c>
      <c r="AN11" s="424" t="s">
        <v>5</v>
      </c>
      <c r="AO11" s="19" t="s">
        <v>5</v>
      </c>
      <c r="AP11" s="424" t="s">
        <v>5</v>
      </c>
      <c r="AQ11" s="19" t="s">
        <v>5</v>
      </c>
      <c r="AR11" s="424" t="s">
        <v>5</v>
      </c>
      <c r="AS11" s="19" t="s">
        <v>5</v>
      </c>
      <c r="AT11" s="424" t="s">
        <v>5</v>
      </c>
      <c r="AU11" s="19" t="s">
        <v>5</v>
      </c>
      <c r="AV11" s="424" t="s">
        <v>5</v>
      </c>
      <c r="AW11" s="265" t="s">
        <v>979</v>
      </c>
    </row>
    <row r="12" spans="2:49" ht="15" hidden="1" customHeight="1"/>
    <row r="13" spans="2:49" ht="33.75" hidden="1" customHeight="1">
      <c r="B13" s="833"/>
      <c r="C13" s="1078" t="s">
        <v>88</v>
      </c>
      <c r="D13" s="498" t="str">
        <f>B13&amp;".1"</f>
        <v>.1</v>
      </c>
      <c r="E13" s="191" t="s">
        <v>980</v>
      </c>
      <c r="F13" s="6" t="s">
        <v>430</v>
      </c>
      <c r="G13" s="194" t="s">
        <v>5</v>
      </c>
      <c r="H13" s="424" t="s">
        <v>5</v>
      </c>
      <c r="I13" s="194" t="s">
        <v>5</v>
      </c>
      <c r="J13" s="424" t="s">
        <v>5</v>
      </c>
      <c r="K13" s="194" t="s">
        <v>5</v>
      </c>
      <c r="L13" s="424" t="s">
        <v>5</v>
      </c>
      <c r="M13" s="194" t="s">
        <v>5</v>
      </c>
      <c r="N13" s="424" t="s">
        <v>5</v>
      </c>
      <c r="O13" s="194" t="s">
        <v>5</v>
      </c>
      <c r="P13" s="424" t="s">
        <v>5</v>
      </c>
      <c r="Q13" s="194" t="s">
        <v>5</v>
      </c>
      <c r="R13" s="424" t="s">
        <v>5</v>
      </c>
      <c r="S13" s="194" t="s">
        <v>5</v>
      </c>
      <c r="T13" s="424" t="s">
        <v>5</v>
      </c>
      <c r="U13" s="194" t="s">
        <v>5</v>
      </c>
      <c r="V13" s="424" t="s">
        <v>5</v>
      </c>
      <c r="W13" s="194" t="s">
        <v>5</v>
      </c>
      <c r="X13" s="424" t="s">
        <v>5</v>
      </c>
      <c r="Y13" s="194" t="s">
        <v>5</v>
      </c>
      <c r="Z13" s="424" t="s">
        <v>5</v>
      </c>
      <c r="AA13" s="194" t="s">
        <v>5</v>
      </c>
      <c r="AB13" s="424" t="s">
        <v>5</v>
      </c>
      <c r="AC13" s="194" t="s">
        <v>5</v>
      </c>
      <c r="AD13" s="424" t="s">
        <v>5</v>
      </c>
      <c r="AE13" s="194" t="s">
        <v>5</v>
      </c>
      <c r="AF13" s="424" t="s">
        <v>5</v>
      </c>
      <c r="AG13" s="194" t="s">
        <v>5</v>
      </c>
      <c r="AH13" s="424" t="s">
        <v>5</v>
      </c>
      <c r="AI13" s="194" t="s">
        <v>5</v>
      </c>
      <c r="AJ13" s="424" t="s">
        <v>5</v>
      </c>
      <c r="AK13" s="194" t="s">
        <v>5</v>
      </c>
      <c r="AL13" s="424" t="s">
        <v>5</v>
      </c>
      <c r="AM13" s="194" t="s">
        <v>5</v>
      </c>
      <c r="AN13" s="424" t="s">
        <v>5</v>
      </c>
      <c r="AO13" s="194" t="s">
        <v>5</v>
      </c>
      <c r="AP13" s="424" t="s">
        <v>5</v>
      </c>
      <c r="AQ13" s="194" t="s">
        <v>5</v>
      </c>
      <c r="AR13" s="424" t="s">
        <v>5</v>
      </c>
      <c r="AS13" s="194" t="s">
        <v>5</v>
      </c>
      <c r="AT13" s="424" t="s">
        <v>5</v>
      </c>
      <c r="AU13" s="194" t="s">
        <v>5</v>
      </c>
      <c r="AV13" s="424" t="s">
        <v>5</v>
      </c>
      <c r="AW13" s="265" t="s">
        <v>981</v>
      </c>
    </row>
    <row r="14" spans="2:49" ht="15" hidden="1" customHeight="1">
      <c r="B14" s="833"/>
      <c r="C14" s="1078"/>
      <c r="D14" s="498" t="str">
        <f>B13&amp;".2"</f>
        <v>.2</v>
      </c>
      <c r="E14" s="191" t="s">
        <v>982</v>
      </c>
      <c r="F14" s="6" t="s">
        <v>430</v>
      </c>
      <c r="G14" s="19" t="s">
        <v>5</v>
      </c>
      <c r="H14" s="424" t="s">
        <v>5</v>
      </c>
      <c r="I14" s="19" t="s">
        <v>5</v>
      </c>
      <c r="J14" s="424" t="s">
        <v>5</v>
      </c>
      <c r="K14" s="19" t="s">
        <v>5</v>
      </c>
      <c r="L14" s="424" t="s">
        <v>5</v>
      </c>
      <c r="M14" s="19" t="s">
        <v>5</v>
      </c>
      <c r="N14" s="424" t="s">
        <v>5</v>
      </c>
      <c r="O14" s="19" t="s">
        <v>5</v>
      </c>
      <c r="P14" s="424" t="s">
        <v>5</v>
      </c>
      <c r="Q14" s="19" t="s">
        <v>5</v>
      </c>
      <c r="R14" s="424" t="s">
        <v>5</v>
      </c>
      <c r="S14" s="19" t="s">
        <v>5</v>
      </c>
      <c r="T14" s="424" t="s">
        <v>5</v>
      </c>
      <c r="U14" s="19" t="s">
        <v>5</v>
      </c>
      <c r="V14" s="424" t="s">
        <v>5</v>
      </c>
      <c r="W14" s="19" t="s">
        <v>5</v>
      </c>
      <c r="X14" s="424" t="s">
        <v>5</v>
      </c>
      <c r="Y14" s="19" t="s">
        <v>5</v>
      </c>
      <c r="Z14" s="424" t="s">
        <v>5</v>
      </c>
      <c r="AA14" s="19" t="s">
        <v>5</v>
      </c>
      <c r="AB14" s="424" t="s">
        <v>5</v>
      </c>
      <c r="AC14" s="19" t="s">
        <v>5</v>
      </c>
      <c r="AD14" s="424" t="s">
        <v>5</v>
      </c>
      <c r="AE14" s="19" t="s">
        <v>5</v>
      </c>
      <c r="AF14" s="424" t="s">
        <v>5</v>
      </c>
      <c r="AG14" s="19" t="s">
        <v>5</v>
      </c>
      <c r="AH14" s="424" t="s">
        <v>5</v>
      </c>
      <c r="AI14" s="19" t="s">
        <v>5</v>
      </c>
      <c r="AJ14" s="424" t="s">
        <v>5</v>
      </c>
      <c r="AK14" s="19" t="s">
        <v>5</v>
      </c>
      <c r="AL14" s="424" t="s">
        <v>5</v>
      </c>
      <c r="AM14" s="19" t="s">
        <v>5</v>
      </c>
      <c r="AN14" s="424" t="s">
        <v>5</v>
      </c>
      <c r="AO14" s="19" t="s">
        <v>5</v>
      </c>
      <c r="AP14" s="424" t="s">
        <v>5</v>
      </c>
      <c r="AQ14" s="19" t="s">
        <v>5</v>
      </c>
      <c r="AR14" s="424" t="s">
        <v>5</v>
      </c>
      <c r="AS14" s="19" t="s">
        <v>5</v>
      </c>
      <c r="AT14" s="424" t="s">
        <v>5</v>
      </c>
      <c r="AU14" s="19" t="s">
        <v>5</v>
      </c>
      <c r="AV14" s="424" t="s">
        <v>5</v>
      </c>
      <c r="AW14" s="265" t="s">
        <v>983</v>
      </c>
    </row>
    <row r="15" spans="2:49" ht="15" hidden="1" customHeight="1"/>
    <row r="16" spans="2:49" ht="15" hidden="1" customHeight="1"/>
    <row r="17" spans="2:49" ht="15" hidden="1" customHeight="1"/>
    <row r="18" spans="2:49" ht="15" hidden="1" customHeight="1"/>
    <row r="19" spans="2:49" ht="15" hidden="1" customHeight="1"/>
    <row r="20" spans="2:49" ht="15" hidden="1" customHeight="1"/>
    <row r="22" spans="2:49" ht="22.5" customHeight="1">
      <c r="D22" s="9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953"/>
      <c r="F22" s="953"/>
      <c r="G22" s="953"/>
      <c r="H22" s="953"/>
      <c r="I22" s="95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row>
    <row r="23" spans="2:49" ht="15" customHeight="1">
      <c r="D23" s="927" t="str">
        <f>IF(org=0,"Не определено",org)</f>
        <v>ООО "Смоленскрегионтеплоэнерго"</v>
      </c>
      <c r="E23" s="927"/>
      <c r="F23" s="927"/>
      <c r="G23" s="927"/>
      <c r="H23" s="927"/>
      <c r="I23" s="927"/>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row>
    <row r="24" spans="2:49" ht="15" customHeight="1">
      <c r="G24" s="21">
        <v>22</v>
      </c>
      <c r="H24" s="156"/>
      <c r="I24" s="21">
        <v>22</v>
      </c>
      <c r="J24" s="156"/>
      <c r="K24" t="s">
        <v>5</v>
      </c>
      <c r="L24" s="156"/>
      <c r="M24" t="s">
        <v>5</v>
      </c>
      <c r="N24" s="156"/>
      <c r="O24" t="s">
        <v>5</v>
      </c>
      <c r="P24" s="156"/>
      <c r="Q24" t="s">
        <v>5</v>
      </c>
      <c r="R24" s="156"/>
      <c r="S24" t="s">
        <v>5</v>
      </c>
      <c r="T24" s="156"/>
      <c r="U24" t="s">
        <v>5</v>
      </c>
      <c r="V24" s="156"/>
      <c r="W24" t="s">
        <v>5</v>
      </c>
      <c r="X24" s="156"/>
      <c r="Y24" t="s">
        <v>5</v>
      </c>
      <c r="Z24" s="156"/>
      <c r="AA24" t="s">
        <v>5</v>
      </c>
      <c r="AB24" s="156"/>
      <c r="AC24" t="s">
        <v>5</v>
      </c>
      <c r="AD24" s="156"/>
      <c r="AE24" t="s">
        <v>5</v>
      </c>
      <c r="AF24" s="156"/>
      <c r="AG24" t="s">
        <v>5</v>
      </c>
      <c r="AH24" s="156"/>
      <c r="AI24" t="s">
        <v>5</v>
      </c>
      <c r="AJ24" s="156"/>
      <c r="AK24" t="s">
        <v>5</v>
      </c>
      <c r="AL24" s="156"/>
      <c r="AM24" t="s">
        <v>5</v>
      </c>
      <c r="AN24" s="156"/>
      <c r="AO24" t="s">
        <v>5</v>
      </c>
      <c r="AP24" s="156"/>
      <c r="AQ24" t="s">
        <v>5</v>
      </c>
      <c r="AR24" s="156"/>
      <c r="AS24" t="s">
        <v>5</v>
      </c>
      <c r="AT24" s="156"/>
      <c r="AU24" t="s">
        <v>5</v>
      </c>
      <c r="AV24" s="156"/>
    </row>
    <row r="25" spans="2:49" ht="0.75" customHeight="1">
      <c r="H25" s="156"/>
      <c r="I25" s="21" t="s">
        <v>210</v>
      </c>
      <c r="J25" s="156"/>
      <c r="K25" s="21" t="s">
        <v>215</v>
      </c>
      <c r="L25" s="156"/>
      <c r="M25" s="21" t="s">
        <v>217</v>
      </c>
      <c r="N25" s="156"/>
      <c r="O25" s="21" t="s">
        <v>219</v>
      </c>
      <c r="P25" s="156"/>
      <c r="Q25" s="21" t="s">
        <v>221</v>
      </c>
      <c r="R25" s="156"/>
      <c r="S25" s="21" t="s">
        <v>223</v>
      </c>
      <c r="T25" s="156"/>
      <c r="U25" s="21" t="s">
        <v>225</v>
      </c>
      <c r="V25" s="156"/>
      <c r="W25" s="21" t="s">
        <v>227</v>
      </c>
      <c r="X25" s="156"/>
      <c r="Y25" s="21" t="s">
        <v>229</v>
      </c>
      <c r="Z25" s="156"/>
      <c r="AA25" s="21" t="s">
        <v>231</v>
      </c>
      <c r="AB25" s="156"/>
      <c r="AC25" s="21" t="s">
        <v>235</v>
      </c>
      <c r="AD25" s="156"/>
      <c r="AE25" s="21" t="s">
        <v>237</v>
      </c>
      <c r="AF25" s="156"/>
      <c r="AG25" s="21" t="s">
        <v>239</v>
      </c>
      <c r="AH25" s="156"/>
      <c r="AI25" s="21" t="s">
        <v>241</v>
      </c>
      <c r="AJ25" s="156"/>
      <c r="AK25" s="21" t="s">
        <v>243</v>
      </c>
      <c r="AL25" s="156"/>
      <c r="AM25" s="21" t="s">
        <v>245</v>
      </c>
      <c r="AN25" s="156"/>
      <c r="AO25" s="21" t="s">
        <v>247</v>
      </c>
      <c r="AP25" s="156"/>
      <c r="AQ25" s="21" t="s">
        <v>249</v>
      </c>
      <c r="AR25" s="156"/>
      <c r="AS25" s="21" t="s">
        <v>251</v>
      </c>
      <c r="AT25" s="156"/>
      <c r="AU25" s="21" t="s">
        <v>233</v>
      </c>
      <c r="AV25" s="156"/>
    </row>
    <row r="26" spans="2:49" ht="15" customHeight="1">
      <c r="D26" s="404"/>
      <c r="E26" s="1055" t="s">
        <v>200</v>
      </c>
      <c r="F26" s="1056"/>
      <c r="G26" s="1076" t="str">
        <f>IF(G25="","",INDEX(DIFFERENTIATION_UNMERGE_VD,MATCH(G25,DIFFERENTIATION_ID_DIFF,0)))</f>
        <v/>
      </c>
      <c r="H26" s="1077"/>
      <c r="I26" s="107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1077"/>
      <c r="K26" s="1076"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1077"/>
      <c r="M26" s="1076"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1077"/>
      <c r="O26" s="1076"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1077"/>
      <c r="Q26" s="1076" t="str">
        <f>IF(Q25="","",INDEX(DIFFERENTIATION_UNMERGE_VD,MATCH(Q25,DIFFERENTIATION_ID_DIFF,0)))</f>
        <v>Производство тепловой энергии. Некомбинированная выработка; Передача. Тепловая энергия; Сбыт. Тепловая энергия</v>
      </c>
      <c r="R26" s="1077"/>
      <c r="S26" s="1076" t="str">
        <f>IF(S25="","",INDEX(DIFFERENTIATION_UNMERGE_VD,MATCH(S25,DIFFERENTIATION_ID_DIFF,0)))</f>
        <v>Производство тепловой энергии. Некомбинированная выработка; Передача. Тепловая энергия; Сбыт. Тепловая энергия</v>
      </c>
      <c r="T26" s="1077"/>
      <c r="U26" s="1076" t="str">
        <f>IF(U25="","",INDEX(DIFFERENTIATION_UNMERGE_VD,MATCH(U25,DIFFERENTIATION_ID_DIFF,0)))</f>
        <v>Производство тепловой энергии. Некомбинированная выработка; Передача. Тепловая энергия; Сбыт. Тепловая энергия</v>
      </c>
      <c r="V26" s="1077"/>
      <c r="W26" s="1076" t="str">
        <f>IF(W25="","",INDEX(DIFFERENTIATION_UNMERGE_VD,MATCH(W25,DIFFERENTIATION_ID_DIFF,0)))</f>
        <v>Производство тепловой энергии. Некомбинированная выработка; Передача. Тепловая энергия; Сбыт. Тепловая энергия</v>
      </c>
      <c r="X26" s="1077"/>
      <c r="Y26" s="1076" t="str">
        <f>IF(Y25="","",INDEX(DIFFERENTIATION_UNMERGE_VD,MATCH(Y25,DIFFERENTIATION_ID_DIFF,0)))</f>
        <v>Производство тепловой энергии. Некомбинированная выработка; Передача. Тепловая энергия; Сбыт. Тепловая энергия</v>
      </c>
      <c r="Z26" s="1077"/>
      <c r="AA26" s="1076" t="str">
        <f>IF(AA25="","",INDEX(DIFFERENTIATION_UNMERGE_VD,MATCH(AA25,DIFFERENTIATION_ID_DIFF,0)))</f>
        <v>Производство тепловой энергии. Некомбинированная выработка; Передача. Тепловая энергия; Сбыт. Тепловая энергия</v>
      </c>
      <c r="AB26" s="1077"/>
      <c r="AC26" s="1076" t="str">
        <f>IF(AC25="","",INDEX(DIFFERENTIATION_UNMERGE_VD,MATCH(AC25,DIFFERENTIATION_ID_DIFF,0)))</f>
        <v>Производство тепловой энергии. Некомбинированная выработка; Передача. Тепловая энергия; Сбыт. Тепловая энергия</v>
      </c>
      <c r="AD26" s="1077"/>
      <c r="AE26" s="1076" t="str">
        <f>IF(AE25="","",INDEX(DIFFERENTIATION_UNMERGE_VD,MATCH(AE25,DIFFERENTIATION_ID_DIFF,0)))</f>
        <v>Производство тепловой энергии. Некомбинированная выработка; Передача. Тепловая энергия; Сбыт. Тепловая энергия</v>
      </c>
      <c r="AF26" s="1077"/>
      <c r="AG26" s="1076" t="str">
        <f>IF(AG25="","",INDEX(DIFFERENTIATION_UNMERGE_VD,MATCH(AG25,DIFFERENTIATION_ID_DIFF,0)))</f>
        <v>Производство тепловой энергии. Некомбинированная выработка; Передача. Тепловая энергия; Сбыт. Тепловая энергия</v>
      </c>
      <c r="AH26" s="1077"/>
      <c r="AI26" s="1076" t="str">
        <f>IF(AI25="","",INDEX(DIFFERENTIATION_UNMERGE_VD,MATCH(AI25,DIFFERENTIATION_ID_DIFF,0)))</f>
        <v>Производство тепловой энергии. Некомбинированная выработка; Передача. Тепловая энергия; Сбыт. Тепловая энергия</v>
      </c>
      <c r="AJ26" s="1077"/>
      <c r="AK26" s="1076" t="str">
        <f>IF(AK25="","",INDEX(DIFFERENTIATION_UNMERGE_VD,MATCH(AK25,DIFFERENTIATION_ID_DIFF,0)))</f>
        <v>Производство тепловой энергии. Некомбинированная выработка; Передача. Тепловая энергия; Сбыт. Тепловая энергия</v>
      </c>
      <c r="AL26" s="1077"/>
      <c r="AM26" s="1076" t="str">
        <f>IF(AM25="","",INDEX(DIFFERENTIATION_UNMERGE_VD,MATCH(AM25,DIFFERENTIATION_ID_DIFF,0)))</f>
        <v>Производство тепловой энергии. Некомбинированная выработка; Передача. Тепловая энергия; Сбыт. Тепловая энергия</v>
      </c>
      <c r="AN26" s="1077"/>
      <c r="AO26" s="1076" t="str">
        <f>IF(AO25="","",INDEX(DIFFERENTIATION_UNMERGE_VD,MATCH(AO25,DIFFERENTIATION_ID_DIFF,0)))</f>
        <v>Производство тепловой энергии. Некомбинированная выработка; Передача. Тепловая энергия; Сбыт. Тепловая энергия</v>
      </c>
      <c r="AP26" s="1077"/>
      <c r="AQ26" s="1076" t="str">
        <f>IF(AQ25="","",INDEX(DIFFERENTIATION_UNMERGE_VD,MATCH(AQ25,DIFFERENTIATION_ID_DIFF,0)))</f>
        <v>Производство тепловой энергии. Некомбинированная выработка; Передача. Тепловая энергия; Сбыт. Тепловая энергия</v>
      </c>
      <c r="AR26" s="1077"/>
      <c r="AS26" s="1076" t="str">
        <f>IF(AS25="","",INDEX(DIFFERENTIATION_UNMERGE_VD,MATCH(AS25,DIFFERENTIATION_ID_DIFF,0)))</f>
        <v>Производство тепловой энергии. Некомбинированная выработка; Передача. Тепловая энергия; Сбыт. Тепловая энергия</v>
      </c>
      <c r="AT26" s="1077"/>
      <c r="AU26" s="1076" t="str">
        <f>IF(AU25="","",INDEX(DIFFERENTIATION_UNMERGE_VD,MATCH(AU25,DIFFERENTIATION_ID_DIFF,0)))</f>
        <v>Производство тепловой энергии. Некомбинированная выработка; Передача. Тепловая энергия; Сбыт. Тепловая энергия</v>
      </c>
      <c r="AV26" s="1077"/>
      <c r="AW26" s="907" t="s">
        <v>425</v>
      </c>
    </row>
    <row r="27" spans="2:49" ht="15" customHeight="1">
      <c r="D27" s="404"/>
      <c r="E27" s="1055" t="s">
        <v>674</v>
      </c>
      <c r="F27" s="1056"/>
      <c r="G27" s="1076" t="str">
        <f>IF(G25="","",INDEX(DIFFERENTIATION_UNMERGE_AREA,MATCH(G25,DIFFERENTIATION_ID_DIFF,0)))</f>
        <v/>
      </c>
      <c r="H27" s="1077"/>
      <c r="I27" s="1076" t="str">
        <f>IF(I25="","",INDEX(DIFFERENTIATION_UNMERGE_AREA,MATCH(I25,DIFFERENTIATION_ID_DIFF,0)))</f>
        <v>Территория 1</v>
      </c>
      <c r="J27" s="1077"/>
      <c r="K27" s="1076" t="str">
        <f>IF(K25="","",INDEX(DIFFERENTIATION_UNMERGE_AREA,MATCH(K25,DIFFERENTIATION_ID_DIFF,0)))</f>
        <v>Территория 2</v>
      </c>
      <c r="L27" s="1077"/>
      <c r="M27" s="1076" t="str">
        <f>IF(M25="","",INDEX(DIFFERENTIATION_UNMERGE_AREA,MATCH(M25,DIFFERENTIATION_ID_DIFF,0)))</f>
        <v>Территория 3</v>
      </c>
      <c r="N27" s="1077"/>
      <c r="O27" s="1076" t="str">
        <f>IF(O25="","",INDEX(DIFFERENTIATION_UNMERGE_AREA,MATCH(O25,DIFFERENTIATION_ID_DIFF,0)))</f>
        <v>Территория 4</v>
      </c>
      <c r="P27" s="1077"/>
      <c r="Q27" s="1076" t="str">
        <f>IF(Q25="","",INDEX(DIFFERENTIATION_UNMERGE_AREA,MATCH(Q25,DIFFERENTIATION_ID_DIFF,0)))</f>
        <v>Территория 5</v>
      </c>
      <c r="R27" s="1077"/>
      <c r="S27" s="1076" t="str">
        <f>IF(S25="","",INDEX(DIFFERENTIATION_UNMERGE_AREA,MATCH(S25,DIFFERENTIATION_ID_DIFF,0)))</f>
        <v>Территория 6</v>
      </c>
      <c r="T27" s="1077"/>
      <c r="U27" s="1076" t="str">
        <f>IF(U25="","",INDEX(DIFFERENTIATION_UNMERGE_AREA,MATCH(U25,DIFFERENTIATION_ID_DIFF,0)))</f>
        <v>Территория 7</v>
      </c>
      <c r="V27" s="1077"/>
      <c r="W27" s="1076" t="str">
        <f>IF(W25="","",INDEX(DIFFERENTIATION_UNMERGE_AREA,MATCH(W25,DIFFERENTIATION_ID_DIFF,0)))</f>
        <v>Территория 8</v>
      </c>
      <c r="X27" s="1077"/>
      <c r="Y27" s="1076" t="str">
        <f>IF(Y25="","",INDEX(DIFFERENTIATION_UNMERGE_AREA,MATCH(Y25,DIFFERENTIATION_ID_DIFF,0)))</f>
        <v>Территория 9</v>
      </c>
      <c r="Z27" s="1077"/>
      <c r="AA27" s="1076" t="str">
        <f>IF(AA25="","",INDEX(DIFFERENTIATION_UNMERGE_AREA,MATCH(AA25,DIFFERENTIATION_ID_DIFF,0)))</f>
        <v>Территория 10</v>
      </c>
      <c r="AB27" s="1077"/>
      <c r="AC27" s="1076" t="str">
        <f>IF(AC25="","",INDEX(DIFFERENTIATION_UNMERGE_AREA,MATCH(AC25,DIFFERENTIATION_ID_DIFF,0)))</f>
        <v>Территория 11</v>
      </c>
      <c r="AD27" s="1077"/>
      <c r="AE27" s="1076" t="str">
        <f>IF(AE25="","",INDEX(DIFFERENTIATION_UNMERGE_AREA,MATCH(AE25,DIFFERENTIATION_ID_DIFF,0)))</f>
        <v>Территория 12</v>
      </c>
      <c r="AF27" s="1077"/>
      <c r="AG27" s="1076" t="str">
        <f>IF(AG25="","",INDEX(DIFFERENTIATION_UNMERGE_AREA,MATCH(AG25,DIFFERENTIATION_ID_DIFF,0)))</f>
        <v>Территория 13</v>
      </c>
      <c r="AH27" s="1077"/>
      <c r="AI27" s="1076" t="str">
        <f>IF(AI25="","",INDEX(DIFFERENTIATION_UNMERGE_AREA,MATCH(AI25,DIFFERENTIATION_ID_DIFF,0)))</f>
        <v>Территория 14</v>
      </c>
      <c r="AJ27" s="1077"/>
      <c r="AK27" s="1076" t="str">
        <f>IF(AK25="","",INDEX(DIFFERENTIATION_UNMERGE_AREA,MATCH(AK25,DIFFERENTIATION_ID_DIFF,0)))</f>
        <v>Территория 15</v>
      </c>
      <c r="AL27" s="1077"/>
      <c r="AM27" s="1076" t="str">
        <f>IF(AM25="","",INDEX(DIFFERENTIATION_UNMERGE_AREA,MATCH(AM25,DIFFERENTIATION_ID_DIFF,0)))</f>
        <v>Территория 16</v>
      </c>
      <c r="AN27" s="1077"/>
      <c r="AO27" s="1076" t="str">
        <f>IF(AO25="","",INDEX(DIFFERENTIATION_UNMERGE_AREA,MATCH(AO25,DIFFERENTIATION_ID_DIFF,0)))</f>
        <v>Территория 17</v>
      </c>
      <c r="AP27" s="1077"/>
      <c r="AQ27" s="1076" t="str">
        <f>IF(AQ25="","",INDEX(DIFFERENTIATION_UNMERGE_AREA,MATCH(AQ25,DIFFERENTIATION_ID_DIFF,0)))</f>
        <v>Территория 18</v>
      </c>
      <c r="AR27" s="1077"/>
      <c r="AS27" s="1076" t="str">
        <f>IF(AS25="","",INDEX(DIFFERENTIATION_UNMERGE_AREA,MATCH(AS25,DIFFERENTIATION_ID_DIFF,0)))</f>
        <v>Территория 19</v>
      </c>
      <c r="AT27" s="1077"/>
      <c r="AU27" s="1076" t="str">
        <f>IF(AU25="","",INDEX(DIFFERENTIATION_UNMERGE_AREA,MATCH(AU25,DIFFERENTIATION_ID_DIFF,0)))</f>
        <v>Территория 10</v>
      </c>
      <c r="AV27" s="1077"/>
      <c r="AW27" s="911"/>
    </row>
    <row r="28" spans="2:49" ht="15" customHeight="1">
      <c r="D28" s="404"/>
      <c r="E28" s="1055" t="s">
        <v>675</v>
      </c>
      <c r="F28" s="1056"/>
      <c r="G28" s="1076" t="str">
        <f>IF(G25="","",INDEX(DIFFERENTIATION_UNMERGE_SYSTEM,MATCH(G25,DIFFERENTIATION_ID_DIFF,0)))</f>
        <v/>
      </c>
      <c r="H28" s="1077"/>
      <c r="I28" s="1076" t="str">
        <f>IF(I25="","",INDEX(DIFFERENTIATION_UNMERGE_SYSTEM,MATCH(I25,DIFFERENTIATION_ID_DIFF,0)))</f>
        <v>котельная г. Вязьма ул. Московская</v>
      </c>
      <c r="J28" s="1077"/>
      <c r="K28" s="1076" t="str">
        <f>IF(K25="","",INDEX(DIFFERENTIATION_UNMERGE_SYSTEM,MATCH(K25,DIFFERENTIATION_ID_DIFF,0)))</f>
        <v>Вяземский филиал</v>
      </c>
      <c r="L28" s="1077"/>
      <c r="M28" s="1076" t="str">
        <f>IF(M25="","",INDEX(DIFFERENTIATION_UNMERGE_SYSTEM,MATCH(M25,DIFFERENTIATION_ID_DIFF,0)))</f>
        <v>котельная с. Карманово, ул. Набережная, д. 18, стр. 3</v>
      </c>
      <c r="N28" s="1077"/>
      <c r="O28" s="1076" t="str">
        <f>IF(O25="","",INDEX(DIFFERENTIATION_UNMERGE_SYSTEM,MATCH(O25,DIFFERENTIATION_ID_DIFF,0)))</f>
        <v>Рославльский филиал</v>
      </c>
      <c r="P28" s="1077"/>
      <c r="Q28" s="1076" t="str">
        <f>IF(Q25="","",INDEX(DIFFERENTIATION_UNMERGE_SYSTEM,MATCH(Q25,DIFFERENTIATION_ID_DIFF,0)))</f>
        <v>котельная г. Рославль, ул. Мичурина</v>
      </c>
      <c r="R28" s="1077"/>
      <c r="S28" s="1076" t="str">
        <f>IF(S25="","",INDEX(DIFFERENTIATION_UNMERGE_SYSTEM,MATCH(S25,DIFFERENTIATION_ID_DIFF,0)))</f>
        <v>котельная д. Даньково</v>
      </c>
      <c r="T28" s="1077"/>
      <c r="U28" s="1076" t="str">
        <f>IF(U25="","",INDEX(DIFFERENTIATION_UNMERGE_SYSTEM,MATCH(U25,DIFFERENTIATION_ID_DIFF,0)))</f>
        <v>котельная д. Пересна</v>
      </c>
      <c r="V28" s="1077"/>
      <c r="W28" s="1076" t="str">
        <f>IF(W25="","",INDEX(DIFFERENTIATION_UNMERGE_SYSTEM,MATCH(W25,DIFFERENTIATION_ID_DIFF,0)))</f>
        <v>котельная г. Починок, ул. Садовая</v>
      </c>
      <c r="X28" s="1077"/>
      <c r="Y28" s="1076" t="str">
        <f>IF(Y25="","",INDEX(DIFFERENTIATION_UNMERGE_SYSTEM,MATCH(Y25,DIFFERENTIATION_ID_DIFF,0)))</f>
        <v>Сафоновский филиал</v>
      </c>
      <c r="Z28" s="1077"/>
      <c r="AA28" s="1076" t="str">
        <f>IF(AA25="","",INDEX(DIFFERENTIATION_UNMERGE_SYSTEM,MATCH(AA25,DIFFERENTIATION_ID_DIFF,0)))</f>
        <v>котельная г. Сафоново, ул. Советская</v>
      </c>
      <c r="AB28" s="1077"/>
      <c r="AC28" s="1076" t="str">
        <f>IF(AC25="","",INDEX(DIFFERENTIATION_UNMERGE_SYSTEM,MATCH(AC25,DIFFERENTIATION_ID_DIFF,0)))</f>
        <v>котельная с. Издешково</v>
      </c>
      <c r="AD28" s="1077"/>
      <c r="AE28" s="1076" t="str">
        <f>IF(AE25="","",INDEX(DIFFERENTIATION_UNMERGE_SYSTEM,MATCH(AE25,DIFFERENTIATION_ID_DIFF,0)))</f>
        <v>котельная БМК Михайловское</v>
      </c>
      <c r="AF28" s="1077"/>
      <c r="AG28" s="1076" t="str">
        <f>IF(AG25="","",INDEX(DIFFERENTIATION_UNMERGE_SYSTEM,MATCH(AG25,DIFFERENTIATION_ID_DIFF,0)))</f>
        <v>котельные пгт. Холм-Жирковское, ул. Кирова,ул. Советская</v>
      </c>
      <c r="AH28" s="1077"/>
      <c r="AI28" s="1076" t="str">
        <f>IF(AI25="","",INDEX(DIFFERENTIATION_UNMERGE_SYSTEM,MATCH(AI25,DIFFERENTIATION_ID_DIFF,0)))</f>
        <v>котельная ст. Игоревская</v>
      </c>
      <c r="AJ28" s="1077"/>
      <c r="AK28" s="1076" t="str">
        <f>IF(AK25="","",INDEX(DIFFERENTIATION_UNMERGE_SYSTEM,MATCH(AK25,DIFFERENTIATION_ID_DIFF,0)))</f>
        <v>Ярцевский филиал</v>
      </c>
      <c r="AL28" s="1077"/>
      <c r="AM28" s="1076" t="str">
        <f>IF(AM25="","",INDEX(DIFFERENTIATION_UNMERGE_SYSTEM,MATCH(AM25,DIFFERENTIATION_ID_DIFF,0)))</f>
        <v>п. Красный</v>
      </c>
      <c r="AN28" s="1077"/>
      <c r="AO28" s="1076" t="str">
        <f>IF(AO25="","",INDEX(DIFFERENTIATION_UNMERGE_SYSTEM,MATCH(AO25,DIFFERENTIATION_ID_DIFF,0)))</f>
        <v>котельная д. Богородицкое</v>
      </c>
      <c r="AP28" s="1077"/>
      <c r="AQ28" s="1076" t="str">
        <f>IF(AQ25="","",INDEX(DIFFERENTIATION_UNMERGE_SYSTEM,MATCH(AQ25,DIFFERENTIATION_ID_DIFF,0)))</f>
        <v>котельная д. Сметанино</v>
      </c>
      <c r="AR28" s="1077"/>
      <c r="AS28" s="1076" t="str">
        <f>IF(AS25="","",INDEX(DIFFERENTIATION_UNMERGE_SYSTEM,MATCH(AS25,DIFFERENTIATION_ID_DIFF,0)))</f>
        <v>котельная с. Талашкино</v>
      </c>
      <c r="AT28" s="1077"/>
      <c r="AU28" s="1076" t="str">
        <f>IF(AU25="","",INDEX(DIFFERENTIATION_UNMERGE_SYSTEM,MATCH(AU25,DIFFERENTIATION_ID_DIFF,0)))</f>
        <v>котельная г. Сафоново, ул. Первомайская</v>
      </c>
      <c r="AV28" s="1077"/>
      <c r="AW28" s="911"/>
    </row>
    <row r="29" spans="2:49" ht="15" customHeight="1">
      <c r="D29" s="1057" t="s">
        <v>424</v>
      </c>
      <c r="E29" s="1058"/>
      <c r="F29" s="1058"/>
      <c r="G29" s="405"/>
      <c r="H29" s="405"/>
      <c r="I29" s="405"/>
      <c r="J29" s="406"/>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911"/>
    </row>
    <row r="30" spans="2:49" ht="33.75" customHeight="1">
      <c r="D30" s="64" t="s">
        <v>71</v>
      </c>
      <c r="E30" s="64" t="s">
        <v>426</v>
      </c>
      <c r="F30" s="64" t="s">
        <v>676</v>
      </c>
      <c r="G30" s="7" t="s">
        <v>427</v>
      </c>
      <c r="H30" s="64" t="s">
        <v>514</v>
      </c>
      <c r="I30" s="7" t="s">
        <v>427</v>
      </c>
      <c r="J30" s="64" t="s">
        <v>514</v>
      </c>
      <c r="K30" s="7" t="s">
        <v>427</v>
      </c>
      <c r="L30" s="64" t="s">
        <v>514</v>
      </c>
      <c r="M30" s="7" t="s">
        <v>427</v>
      </c>
      <c r="N30" s="64" t="s">
        <v>514</v>
      </c>
      <c r="O30" s="7" t="s">
        <v>427</v>
      </c>
      <c r="P30" s="64" t="s">
        <v>514</v>
      </c>
      <c r="Q30" s="7" t="s">
        <v>427</v>
      </c>
      <c r="R30" s="64" t="s">
        <v>514</v>
      </c>
      <c r="S30" s="7" t="s">
        <v>427</v>
      </c>
      <c r="T30" s="64" t="s">
        <v>514</v>
      </c>
      <c r="U30" s="7" t="s">
        <v>427</v>
      </c>
      <c r="V30" s="64" t="s">
        <v>514</v>
      </c>
      <c r="W30" s="7" t="s">
        <v>427</v>
      </c>
      <c r="X30" s="64" t="s">
        <v>514</v>
      </c>
      <c r="Y30" s="7" t="s">
        <v>427</v>
      </c>
      <c r="Z30" s="64" t="s">
        <v>514</v>
      </c>
      <c r="AA30" s="7" t="s">
        <v>427</v>
      </c>
      <c r="AB30" s="64" t="s">
        <v>514</v>
      </c>
      <c r="AC30" s="7" t="s">
        <v>427</v>
      </c>
      <c r="AD30" s="64" t="s">
        <v>514</v>
      </c>
      <c r="AE30" s="7" t="s">
        <v>427</v>
      </c>
      <c r="AF30" s="64" t="s">
        <v>514</v>
      </c>
      <c r="AG30" s="7" t="s">
        <v>427</v>
      </c>
      <c r="AH30" s="64" t="s">
        <v>514</v>
      </c>
      <c r="AI30" s="7" t="s">
        <v>427</v>
      </c>
      <c r="AJ30" s="64" t="s">
        <v>514</v>
      </c>
      <c r="AK30" s="7" t="s">
        <v>427</v>
      </c>
      <c r="AL30" s="64" t="s">
        <v>514</v>
      </c>
      <c r="AM30" s="7" t="s">
        <v>427</v>
      </c>
      <c r="AN30" s="64" t="s">
        <v>514</v>
      </c>
      <c r="AO30" s="7" t="s">
        <v>427</v>
      </c>
      <c r="AP30" s="64" t="s">
        <v>514</v>
      </c>
      <c r="AQ30" s="7" t="s">
        <v>427</v>
      </c>
      <c r="AR30" s="64" t="s">
        <v>514</v>
      </c>
      <c r="AS30" s="7" t="s">
        <v>427</v>
      </c>
      <c r="AT30" s="64" t="s">
        <v>514</v>
      </c>
      <c r="AU30" s="7" t="s">
        <v>427</v>
      </c>
      <c r="AV30" s="64" t="s">
        <v>514</v>
      </c>
      <c r="AW30" s="914"/>
    </row>
    <row r="31" spans="2:49" ht="15" hidden="1" customHeight="1">
      <c r="AW31" s="265"/>
    </row>
    <row r="32" spans="2:49" ht="22.5" customHeight="1">
      <c r="B32" s="501" t="s">
        <v>984</v>
      </c>
      <c r="D32" s="502">
        <v>1</v>
      </c>
      <c r="E32" s="457" t="s">
        <v>985</v>
      </c>
      <c r="F32" s="6" t="s">
        <v>430</v>
      </c>
      <c r="G32" s="6" t="s">
        <v>430</v>
      </c>
      <c r="H32" s="6" t="s">
        <v>430</v>
      </c>
      <c r="I32" s="6" t="s">
        <v>430</v>
      </c>
      <c r="J32" s="6" t="s">
        <v>430</v>
      </c>
      <c r="K32" s="6" t="s">
        <v>430</v>
      </c>
      <c r="L32" s="6" t="s">
        <v>430</v>
      </c>
      <c r="M32" s="6" t="s">
        <v>430</v>
      </c>
      <c r="N32" s="6" t="s">
        <v>430</v>
      </c>
      <c r="O32" s="6" t="s">
        <v>430</v>
      </c>
      <c r="P32" s="6" t="s">
        <v>430</v>
      </c>
      <c r="Q32" s="6" t="s">
        <v>430</v>
      </c>
      <c r="R32" s="6" t="s">
        <v>430</v>
      </c>
      <c r="S32" s="6" t="s">
        <v>430</v>
      </c>
      <c r="T32" s="6" t="s">
        <v>430</v>
      </c>
      <c r="U32" s="6" t="s">
        <v>430</v>
      </c>
      <c r="V32" s="6" t="s">
        <v>430</v>
      </c>
      <c r="W32" s="6" t="s">
        <v>430</v>
      </c>
      <c r="X32" s="6" t="s">
        <v>430</v>
      </c>
      <c r="Y32" s="6" t="s">
        <v>430</v>
      </c>
      <c r="Z32" s="6" t="s">
        <v>430</v>
      </c>
      <c r="AA32" s="6" t="s">
        <v>430</v>
      </c>
      <c r="AB32" s="6" t="s">
        <v>430</v>
      </c>
      <c r="AC32" s="6" t="s">
        <v>430</v>
      </c>
      <c r="AD32" s="6" t="s">
        <v>430</v>
      </c>
      <c r="AE32" s="6" t="s">
        <v>430</v>
      </c>
      <c r="AF32" s="6" t="s">
        <v>430</v>
      </c>
      <c r="AG32" s="6" t="s">
        <v>430</v>
      </c>
      <c r="AH32" s="6" t="s">
        <v>430</v>
      </c>
      <c r="AI32" s="6" t="s">
        <v>430</v>
      </c>
      <c r="AJ32" s="6" t="s">
        <v>430</v>
      </c>
      <c r="AK32" s="6" t="s">
        <v>430</v>
      </c>
      <c r="AL32" s="6" t="s">
        <v>430</v>
      </c>
      <c r="AM32" s="6" t="s">
        <v>430</v>
      </c>
      <c r="AN32" s="6" t="s">
        <v>430</v>
      </c>
      <c r="AO32" s="6" t="s">
        <v>430</v>
      </c>
      <c r="AP32" s="6" t="s">
        <v>430</v>
      </c>
      <c r="AQ32" s="6" t="s">
        <v>430</v>
      </c>
      <c r="AR32" s="6" t="s">
        <v>430</v>
      </c>
      <c r="AS32" s="6" t="s">
        <v>430</v>
      </c>
      <c r="AT32" s="6" t="s">
        <v>430</v>
      </c>
      <c r="AU32" s="6" t="s">
        <v>430</v>
      </c>
      <c r="AV32" s="6" t="s">
        <v>430</v>
      </c>
      <c r="AW32" s="265"/>
    </row>
    <row r="33" spans="2:49" ht="11.25" customHeight="1">
      <c r="D33" s="503"/>
      <c r="E33" s="75" t="s">
        <v>689</v>
      </c>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12"/>
    </row>
    <row r="34" spans="2:49" ht="22.5" customHeight="1">
      <c r="B34" s="18" t="s">
        <v>986</v>
      </c>
      <c r="D34" s="502">
        <v>2</v>
      </c>
      <c r="E34" s="457" t="s">
        <v>987</v>
      </c>
      <c r="F34" s="6" t="s">
        <v>430</v>
      </c>
      <c r="G34" s="6" t="s">
        <v>430</v>
      </c>
      <c r="H34" s="6" t="s">
        <v>430</v>
      </c>
      <c r="I34" s="6"/>
      <c r="J34" s="6"/>
      <c r="K34" s="6" t="s">
        <v>430</v>
      </c>
      <c r="L34" s="6" t="s">
        <v>430</v>
      </c>
      <c r="M34" s="6" t="s">
        <v>430</v>
      </c>
      <c r="N34" s="6" t="s">
        <v>430</v>
      </c>
      <c r="O34" s="6" t="s">
        <v>430</v>
      </c>
      <c r="P34" s="6" t="s">
        <v>430</v>
      </c>
      <c r="Q34" s="6" t="s">
        <v>430</v>
      </c>
      <c r="R34" s="6" t="s">
        <v>430</v>
      </c>
      <c r="S34" s="6" t="s">
        <v>430</v>
      </c>
      <c r="T34" s="6" t="s">
        <v>430</v>
      </c>
      <c r="U34" s="6" t="s">
        <v>430</v>
      </c>
      <c r="V34" s="6" t="s">
        <v>430</v>
      </c>
      <c r="W34" s="6" t="s">
        <v>430</v>
      </c>
      <c r="X34" s="6" t="s">
        <v>430</v>
      </c>
      <c r="Y34" s="6" t="s">
        <v>430</v>
      </c>
      <c r="Z34" s="6" t="s">
        <v>430</v>
      </c>
      <c r="AA34" s="6" t="s">
        <v>430</v>
      </c>
      <c r="AB34" s="6" t="s">
        <v>430</v>
      </c>
      <c r="AC34" s="6" t="s">
        <v>430</v>
      </c>
      <c r="AD34" s="6" t="s">
        <v>430</v>
      </c>
      <c r="AE34" s="6" t="s">
        <v>430</v>
      </c>
      <c r="AF34" s="6" t="s">
        <v>430</v>
      </c>
      <c r="AG34" s="6" t="s">
        <v>430</v>
      </c>
      <c r="AH34" s="6" t="s">
        <v>430</v>
      </c>
      <c r="AI34" s="6" t="s">
        <v>430</v>
      </c>
      <c r="AJ34" s="6" t="s">
        <v>430</v>
      </c>
      <c r="AK34" s="6" t="s">
        <v>430</v>
      </c>
      <c r="AL34" s="6" t="s">
        <v>430</v>
      </c>
      <c r="AM34" s="6" t="s">
        <v>430</v>
      </c>
      <c r="AN34" s="6" t="s">
        <v>430</v>
      </c>
      <c r="AO34" s="6" t="s">
        <v>430</v>
      </c>
      <c r="AP34" s="6" t="s">
        <v>430</v>
      </c>
      <c r="AQ34" s="6" t="s">
        <v>430</v>
      </c>
      <c r="AR34" s="6" t="s">
        <v>430</v>
      </c>
      <c r="AS34" s="6" t="s">
        <v>430</v>
      </c>
      <c r="AT34" s="6" t="s">
        <v>430</v>
      </c>
      <c r="AU34" s="6" t="s">
        <v>430</v>
      </c>
      <c r="AV34" s="6" t="s">
        <v>430</v>
      </c>
      <c r="AW34" s="265"/>
    </row>
    <row r="35" spans="2:49" ht="11.25" customHeight="1">
      <c r="D35" s="503"/>
      <c r="E35" s="75" t="s">
        <v>988</v>
      </c>
      <c r="F35" s="422"/>
      <c r="G35" s="504"/>
      <c r="H35" s="422"/>
      <c r="I35" s="504"/>
      <c r="J35" s="422"/>
      <c r="K35" s="504"/>
      <c r="L35" s="422"/>
      <c r="M35" s="504"/>
      <c r="N35" s="422"/>
      <c r="O35" s="504"/>
      <c r="P35" s="422"/>
      <c r="Q35" s="504"/>
      <c r="R35" s="422"/>
      <c r="S35" s="504"/>
      <c r="T35" s="422"/>
      <c r="U35" s="504"/>
      <c r="V35" s="422"/>
      <c r="W35" s="504"/>
      <c r="X35" s="422"/>
      <c r="Y35" s="504"/>
      <c r="Z35" s="422"/>
      <c r="AA35" s="504"/>
      <c r="AB35" s="422"/>
      <c r="AC35" s="504"/>
      <c r="AD35" s="422"/>
      <c r="AE35" s="504"/>
      <c r="AF35" s="422"/>
      <c r="AG35" s="504"/>
      <c r="AH35" s="422"/>
      <c r="AI35" s="504"/>
      <c r="AJ35" s="422"/>
      <c r="AK35" s="504"/>
      <c r="AL35" s="422"/>
      <c r="AM35" s="504"/>
      <c r="AN35" s="422"/>
      <c r="AO35" s="504"/>
      <c r="AP35" s="422"/>
      <c r="AQ35" s="504"/>
      <c r="AR35" s="422"/>
      <c r="AS35" s="504"/>
      <c r="AT35" s="422"/>
      <c r="AU35" s="504"/>
      <c r="AV35" s="422"/>
      <c r="AW35" s="412"/>
    </row>
    <row r="36" spans="2:49" ht="67.5" customHeight="1">
      <c r="B36" s="501" t="s">
        <v>989</v>
      </c>
      <c r="D36" s="502">
        <v>3</v>
      </c>
      <c r="E36" s="457" t="s">
        <v>990</v>
      </c>
      <c r="F36" s="54" t="s">
        <v>430</v>
      </c>
      <c r="G36" s="98" t="s">
        <v>991</v>
      </c>
      <c r="H36" s="6" t="s">
        <v>430</v>
      </c>
      <c r="I36" s="98" t="s">
        <v>991</v>
      </c>
      <c r="J36" s="6" t="s">
        <v>430</v>
      </c>
      <c r="K36" s="98" t="s">
        <v>991</v>
      </c>
      <c r="L36" s="6" t="s">
        <v>430</v>
      </c>
      <c r="M36" s="98" t="s">
        <v>991</v>
      </c>
      <c r="N36" s="6" t="s">
        <v>430</v>
      </c>
      <c r="O36" s="98" t="s">
        <v>991</v>
      </c>
      <c r="P36" s="6" t="s">
        <v>430</v>
      </c>
      <c r="Q36" s="98" t="s">
        <v>991</v>
      </c>
      <c r="R36" s="6" t="s">
        <v>430</v>
      </c>
      <c r="S36" s="98" t="s">
        <v>991</v>
      </c>
      <c r="T36" s="6" t="s">
        <v>430</v>
      </c>
      <c r="U36" s="98" t="s">
        <v>991</v>
      </c>
      <c r="V36" s="6" t="s">
        <v>430</v>
      </c>
      <c r="W36" s="98" t="s">
        <v>991</v>
      </c>
      <c r="X36" s="6" t="s">
        <v>430</v>
      </c>
      <c r="Y36" s="98" t="s">
        <v>991</v>
      </c>
      <c r="Z36" s="6" t="s">
        <v>430</v>
      </c>
      <c r="AA36" s="98" t="s">
        <v>991</v>
      </c>
      <c r="AB36" s="6" t="s">
        <v>430</v>
      </c>
      <c r="AC36" s="98" t="s">
        <v>991</v>
      </c>
      <c r="AD36" s="6" t="s">
        <v>430</v>
      </c>
      <c r="AE36" s="98" t="s">
        <v>991</v>
      </c>
      <c r="AF36" s="6" t="s">
        <v>430</v>
      </c>
      <c r="AG36" s="98" t="s">
        <v>991</v>
      </c>
      <c r="AH36" s="6" t="s">
        <v>430</v>
      </c>
      <c r="AI36" s="98" t="s">
        <v>991</v>
      </c>
      <c r="AJ36" s="6" t="s">
        <v>430</v>
      </c>
      <c r="AK36" s="98" t="s">
        <v>991</v>
      </c>
      <c r="AL36" s="6" t="s">
        <v>430</v>
      </c>
      <c r="AM36" s="98" t="s">
        <v>991</v>
      </c>
      <c r="AN36" s="6" t="s">
        <v>430</v>
      </c>
      <c r="AO36" s="98" t="s">
        <v>991</v>
      </c>
      <c r="AP36" s="6" t="s">
        <v>430</v>
      </c>
      <c r="AQ36" s="98" t="s">
        <v>991</v>
      </c>
      <c r="AR36" s="6" t="s">
        <v>430</v>
      </c>
      <c r="AS36" s="98" t="s">
        <v>991</v>
      </c>
      <c r="AT36" s="6" t="s">
        <v>430</v>
      </c>
      <c r="AU36" s="98" t="s">
        <v>991</v>
      </c>
      <c r="AV36" s="6" t="s">
        <v>430</v>
      </c>
      <c r="AW36" s="265" t="s">
        <v>992</v>
      </c>
    </row>
    <row r="37" spans="2:49" ht="11.25" customHeight="1">
      <c r="D37" s="503"/>
      <c r="E37" s="75" t="s">
        <v>993</v>
      </c>
      <c r="F37" s="422"/>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412"/>
    </row>
    <row r="38" spans="2:49" ht="67.5" customHeight="1">
      <c r="B38" s="501" t="s">
        <v>994</v>
      </c>
      <c r="D38" s="502">
        <v>4</v>
      </c>
      <c r="E38" s="457" t="s">
        <v>995</v>
      </c>
      <c r="F38" s="54" t="s">
        <v>430</v>
      </c>
      <c r="G38" s="98" t="s">
        <v>991</v>
      </c>
      <c r="H38" s="64" t="s">
        <v>430</v>
      </c>
      <c r="I38" s="98" t="s">
        <v>991</v>
      </c>
      <c r="J38" s="64" t="s">
        <v>430</v>
      </c>
      <c r="K38" s="98" t="s">
        <v>991</v>
      </c>
      <c r="L38" s="64" t="s">
        <v>430</v>
      </c>
      <c r="M38" s="98" t="s">
        <v>991</v>
      </c>
      <c r="N38" s="64" t="s">
        <v>430</v>
      </c>
      <c r="O38" s="98" t="s">
        <v>991</v>
      </c>
      <c r="P38" s="64" t="s">
        <v>430</v>
      </c>
      <c r="Q38" s="98" t="s">
        <v>991</v>
      </c>
      <c r="R38" s="64" t="s">
        <v>430</v>
      </c>
      <c r="S38" s="98" t="s">
        <v>991</v>
      </c>
      <c r="T38" s="64" t="s">
        <v>430</v>
      </c>
      <c r="U38" s="98" t="s">
        <v>991</v>
      </c>
      <c r="V38" s="64" t="s">
        <v>430</v>
      </c>
      <c r="W38" s="98" t="s">
        <v>991</v>
      </c>
      <c r="X38" s="64" t="s">
        <v>430</v>
      </c>
      <c r="Y38" s="98" t="s">
        <v>991</v>
      </c>
      <c r="Z38" s="64" t="s">
        <v>430</v>
      </c>
      <c r="AA38" s="98" t="s">
        <v>991</v>
      </c>
      <c r="AB38" s="64" t="s">
        <v>430</v>
      </c>
      <c r="AC38" s="98" t="s">
        <v>991</v>
      </c>
      <c r="AD38" s="64" t="s">
        <v>430</v>
      </c>
      <c r="AE38" s="98" t="s">
        <v>991</v>
      </c>
      <c r="AF38" s="64" t="s">
        <v>430</v>
      </c>
      <c r="AG38" s="98" t="s">
        <v>991</v>
      </c>
      <c r="AH38" s="64" t="s">
        <v>430</v>
      </c>
      <c r="AI38" s="98" t="s">
        <v>991</v>
      </c>
      <c r="AJ38" s="64" t="s">
        <v>430</v>
      </c>
      <c r="AK38" s="98" t="s">
        <v>991</v>
      </c>
      <c r="AL38" s="64" t="s">
        <v>430</v>
      </c>
      <c r="AM38" s="98" t="s">
        <v>991</v>
      </c>
      <c r="AN38" s="64" t="s">
        <v>430</v>
      </c>
      <c r="AO38" s="98" t="s">
        <v>991</v>
      </c>
      <c r="AP38" s="64" t="s">
        <v>430</v>
      </c>
      <c r="AQ38" s="98" t="s">
        <v>991</v>
      </c>
      <c r="AR38" s="64" t="s">
        <v>430</v>
      </c>
      <c r="AS38" s="98" t="s">
        <v>991</v>
      </c>
      <c r="AT38" s="64" t="s">
        <v>430</v>
      </c>
      <c r="AU38" s="98" t="s">
        <v>991</v>
      </c>
      <c r="AV38" s="64" t="s">
        <v>430</v>
      </c>
      <c r="AW38" s="505" t="s">
        <v>996</v>
      </c>
    </row>
    <row r="39" spans="2:49" ht="11.25" customHeight="1">
      <c r="D39" s="503"/>
      <c r="E39" s="75" t="s">
        <v>997</v>
      </c>
      <c r="F39" s="422"/>
      <c r="G39" s="422"/>
      <c r="H39" s="506"/>
      <c r="I39" s="422"/>
      <c r="J39" s="506"/>
      <c r="K39" s="422"/>
      <c r="L39" s="506"/>
      <c r="M39" s="422"/>
      <c r="N39" s="506"/>
      <c r="O39" s="422"/>
      <c r="P39" s="506"/>
      <c r="Q39" s="422"/>
      <c r="R39" s="506"/>
      <c r="S39" s="422"/>
      <c r="T39" s="506"/>
      <c r="U39" s="422"/>
      <c r="V39" s="506"/>
      <c r="W39" s="422"/>
      <c r="X39" s="506"/>
      <c r="Y39" s="422"/>
      <c r="Z39" s="506"/>
      <c r="AA39" s="422"/>
      <c r="AB39" s="506"/>
      <c r="AC39" s="422"/>
      <c r="AD39" s="506"/>
      <c r="AE39" s="422"/>
      <c r="AF39" s="506"/>
      <c r="AG39" s="422"/>
      <c r="AH39" s="506"/>
      <c r="AI39" s="422"/>
      <c r="AJ39" s="506"/>
      <c r="AK39" s="422"/>
      <c r="AL39" s="506"/>
      <c r="AM39" s="422"/>
      <c r="AN39" s="506"/>
      <c r="AO39" s="422"/>
      <c r="AP39" s="506"/>
      <c r="AQ39" s="422"/>
      <c r="AR39" s="506"/>
      <c r="AS39" s="422"/>
      <c r="AT39" s="506"/>
      <c r="AU39" s="422"/>
      <c r="AV39" s="506"/>
      <c r="AW39" s="412"/>
    </row>
  </sheetData>
  <sheetProtection formatColumns="0" formatRows="0" insertRows="0" deleteColumns="0" deleteRows="0" sort="0" autoFilter="0"/>
  <mergeCells count="78">
    <mergeCell ref="G28:H28"/>
    <mergeCell ref="AW26:A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U28:AV28"/>
    <mergeCell ref="AU26:AV26"/>
    <mergeCell ref="AU27:AV27"/>
    <mergeCell ref="AQ28:AR28"/>
    <mergeCell ref="AQ26:AR26"/>
    <mergeCell ref="AQ27:AR27"/>
    <mergeCell ref="AS28:AT28"/>
    <mergeCell ref="AS26:AT26"/>
    <mergeCell ref="AS27:AT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J3:J4 L3:L4 N3:N4 P3:P4 R3:R4 T3:T4 V3:V4 X3:X4 Z3:Z4 AB3:AB4 AD3:AD4 AF3:AF4 AH3:AH4 AJ3:AJ4 AL3:AL4 AN3:AN4 AP3:AP4 AR3:AR4 AT3:AT4 AV3:AV4 J6:J7 L6:L7 N6:N7 P6:P7 R6:R7 T6:T7 V6:V7 X6:X7 Z6:Z7 AB6:AB7 AD6:AD7 AF6:AF7 AH6:AH7 AJ6:AJ7 AL6:AL7 AN6:AN7 AP6:AP7 AR6:AR7 AT6:AT7 AV6:AV7 H3:H4 H6:H7 H9:H11 H13:H14 J9:J11 L9:L11 N9:N11 P9:P11 R9:R11 T9:T11 V9:V11 X9:X11 Z9:Z11 AB9:AB11 AD9:AD11 AF9:AF11 AH9:AH11 AJ9:AJ11 AL9:AL11 AN9:AN11 AP9:AP11 AR9:AR11 AT9:AT11 AV9:AV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B58"/>
  <sheetViews>
    <sheetView showGridLines="0" topLeftCell="E4" zoomScale="85" workbookViewId="0">
      <selection activeCell="CZ1" sqref="CZ1:CZ58"/>
    </sheetView>
  </sheetViews>
  <sheetFormatPr defaultColWidth="9.140625" defaultRowHeight="10.5" customHeight="1"/>
  <cols>
    <col min="1" max="4" width="4.140625" hidden="1" customWidth="1"/>
    <col min="5" max="5" width="3.7109375" customWidth="1"/>
    <col min="6" max="6" width="6.28515625" customWidth="1"/>
    <col min="7" max="7" width="60.140625" customWidth="1"/>
    <col min="8" max="9" width="21.7109375" hidden="1" customWidth="1"/>
    <col min="10" max="10" width="0.140625" customWidth="1"/>
    <col min="11" max="18" width="21.7109375" hidden="1" customWidth="1"/>
    <col min="19" max="19" width="0.140625" customWidth="1"/>
    <col min="20" max="23" width="21.7109375" hidden="1" customWidth="1"/>
    <col min="24" max="24" width="0.140625" customWidth="1"/>
    <col min="25" max="32" width="21.7109375" hidden="1" customWidth="1"/>
    <col min="33" max="33" width="0.140625" customWidth="1"/>
    <col min="34" max="42" width="21.7109375" hidden="1" customWidth="1"/>
    <col min="43" max="43" width="0.140625" customWidth="1"/>
    <col min="44" max="55" width="21.7109375" hidden="1" customWidth="1"/>
    <col min="56" max="56" width="0.140625" customWidth="1"/>
    <col min="57" max="65" width="21.7109375" hidden="1" customWidth="1"/>
    <col min="66" max="66" width="0.140625" customWidth="1"/>
    <col min="67" max="70" width="21.7109375" hidden="1" customWidth="1"/>
    <col min="71" max="71" width="0.140625" customWidth="1"/>
    <col min="72" max="80" width="21.7109375" hidden="1" customWidth="1"/>
    <col min="81" max="81" width="0.140625" customWidth="1"/>
    <col min="82" max="97" width="21.7109375" hidden="1" customWidth="1"/>
    <col min="98" max="98" width="0.140625" customWidth="1"/>
    <col min="99" max="104" width="21.7109375" hidden="1" customWidth="1"/>
    <col min="105" max="105" width="0.140625" customWidth="1"/>
    <col min="106" max="106" width="1.7109375" customWidth="1"/>
  </cols>
  <sheetData>
    <row r="1" spans="5:106" ht="10.5" hidden="1" customHeight="1"/>
    <row r="2" spans="5:106" ht="10.5" hidden="1" customHeight="1"/>
    <row r="3" spans="5:106" ht="10.5" hidden="1" customHeight="1"/>
    <row r="4" spans="5:106" ht="3" customHeight="1"/>
    <row r="5" spans="5:106" ht="25.5" customHeight="1">
      <c r="F5" s="9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953"/>
      <c r="H5" s="953"/>
      <c r="I5" s="953"/>
      <c r="J5" s="95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row>
    <row r="6" spans="5:106" ht="10.5" customHeight="1">
      <c r="F6" s="927" t="str">
        <f>IF(org=0,"Не определено",org)</f>
        <v>ООО "Смоленскрегионтеплоэнерго"</v>
      </c>
      <c r="G6" s="927"/>
      <c r="H6" s="927"/>
      <c r="I6" s="927"/>
      <c r="J6" s="927"/>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row>
    <row r="7" spans="5:106" ht="11.25" customHeight="1">
      <c r="E7" s="22"/>
      <c r="F7" s="543"/>
      <c r="G7" s="543"/>
      <c r="H7" s="543"/>
      <c r="I7" s="543"/>
      <c r="J7" s="543"/>
      <c r="K7" s="543" t="s">
        <v>5</v>
      </c>
      <c r="L7" s="543"/>
      <c r="M7" s="543" t="s">
        <v>5</v>
      </c>
      <c r="N7" s="543" t="s">
        <v>5</v>
      </c>
      <c r="O7" s="543" t="s">
        <v>5</v>
      </c>
      <c r="P7" s="543" t="s">
        <v>5</v>
      </c>
      <c r="Q7" s="543" t="s">
        <v>5</v>
      </c>
      <c r="R7" s="543" t="s">
        <v>5</v>
      </c>
      <c r="S7" s="543"/>
      <c r="T7" s="543" t="s">
        <v>5</v>
      </c>
      <c r="U7" s="543"/>
      <c r="V7" s="543" t="s">
        <v>5</v>
      </c>
      <c r="W7" s="543" t="s">
        <v>5</v>
      </c>
      <c r="X7" s="543"/>
      <c r="Y7" s="543" t="s">
        <v>5</v>
      </c>
      <c r="Z7" s="543"/>
      <c r="AA7" s="543" t="s">
        <v>5</v>
      </c>
      <c r="AB7" s="543" t="s">
        <v>5</v>
      </c>
      <c r="AC7" s="543" t="s">
        <v>5</v>
      </c>
      <c r="AD7" s="543" t="s">
        <v>5</v>
      </c>
      <c r="AE7" s="543" t="s">
        <v>5</v>
      </c>
      <c r="AF7" s="543" t="s">
        <v>5</v>
      </c>
      <c r="AG7" s="543"/>
      <c r="AH7" s="543" t="s">
        <v>5</v>
      </c>
      <c r="AI7" s="543"/>
      <c r="AJ7" s="543" t="s">
        <v>5</v>
      </c>
      <c r="AK7" s="543" t="s">
        <v>5</v>
      </c>
      <c r="AL7" s="543" t="s">
        <v>5</v>
      </c>
      <c r="AM7" s="543" t="s">
        <v>5</v>
      </c>
      <c r="AN7" s="543" t="s">
        <v>5</v>
      </c>
      <c r="AO7" s="543" t="s">
        <v>5</v>
      </c>
      <c r="AP7" s="543" t="s">
        <v>5</v>
      </c>
      <c r="AQ7" s="543"/>
      <c r="AR7" s="543" t="s">
        <v>5</v>
      </c>
      <c r="AS7" s="543"/>
      <c r="AT7" s="543" t="s">
        <v>5</v>
      </c>
      <c r="AU7" s="543" t="s">
        <v>5</v>
      </c>
      <c r="AV7" s="543" t="s">
        <v>5</v>
      </c>
      <c r="AW7" s="543" t="s">
        <v>5</v>
      </c>
      <c r="AX7" s="543" t="s">
        <v>5</v>
      </c>
      <c r="AY7" s="543" t="s">
        <v>5</v>
      </c>
      <c r="AZ7" s="543" t="s">
        <v>5</v>
      </c>
      <c r="BA7" s="543" t="s">
        <v>5</v>
      </c>
      <c r="BB7" s="543" t="s">
        <v>5</v>
      </c>
      <c r="BC7" s="543" t="s">
        <v>5</v>
      </c>
      <c r="BD7" s="543"/>
      <c r="BE7" s="543" t="s">
        <v>5</v>
      </c>
      <c r="BF7" s="543"/>
      <c r="BG7" s="543" t="s">
        <v>5</v>
      </c>
      <c r="BH7" s="543" t="s">
        <v>5</v>
      </c>
      <c r="BI7" s="543" t="s">
        <v>5</v>
      </c>
      <c r="BJ7" s="543" t="s">
        <v>5</v>
      </c>
      <c r="BK7" s="543" t="s">
        <v>5</v>
      </c>
      <c r="BL7" s="543" t="s">
        <v>5</v>
      </c>
      <c r="BM7" s="543" t="s">
        <v>5</v>
      </c>
      <c r="BN7" s="543"/>
      <c r="BO7" s="543" t="s">
        <v>5</v>
      </c>
      <c r="BP7" s="543"/>
      <c r="BQ7" s="543" t="s">
        <v>5</v>
      </c>
      <c r="BR7" s="543" t="s">
        <v>5</v>
      </c>
      <c r="BS7" s="543"/>
      <c r="BT7" s="543" t="s">
        <v>5</v>
      </c>
      <c r="BU7" s="543"/>
      <c r="BV7" s="543" t="s">
        <v>5</v>
      </c>
      <c r="BW7" s="543" t="s">
        <v>5</v>
      </c>
      <c r="BX7" s="543" t="s">
        <v>5</v>
      </c>
      <c r="BY7" s="543" t="s">
        <v>5</v>
      </c>
      <c r="BZ7" s="543" t="s">
        <v>5</v>
      </c>
      <c r="CA7" s="543" t="s">
        <v>5</v>
      </c>
      <c r="CB7" s="543" t="s">
        <v>5</v>
      </c>
      <c r="CC7" s="543"/>
      <c r="CD7" s="543" t="s">
        <v>5</v>
      </c>
      <c r="CE7" s="543"/>
      <c r="CF7" s="543" t="s">
        <v>5</v>
      </c>
      <c r="CG7" s="543" t="s">
        <v>5</v>
      </c>
      <c r="CH7" s="543" t="s">
        <v>5</v>
      </c>
      <c r="CI7" s="543" t="s">
        <v>5</v>
      </c>
      <c r="CJ7" s="543" t="s">
        <v>5</v>
      </c>
      <c r="CK7" s="543" t="s">
        <v>5</v>
      </c>
      <c r="CL7" s="543" t="s">
        <v>5</v>
      </c>
      <c r="CM7" s="543" t="s">
        <v>5</v>
      </c>
      <c r="CN7" s="543" t="s">
        <v>5</v>
      </c>
      <c r="CO7" s="543" t="s">
        <v>5</v>
      </c>
      <c r="CP7" s="543" t="s">
        <v>5</v>
      </c>
      <c r="CQ7" s="543" t="s">
        <v>5</v>
      </c>
      <c r="CR7" s="543" t="s">
        <v>5</v>
      </c>
      <c r="CS7" s="543" t="s">
        <v>5</v>
      </c>
      <c r="CT7" s="543"/>
      <c r="CU7" s="543" t="s">
        <v>5</v>
      </c>
      <c r="CV7" s="543"/>
      <c r="CW7" s="543" t="s">
        <v>5</v>
      </c>
      <c r="CX7" s="543" t="s">
        <v>5</v>
      </c>
      <c r="CY7" s="543" t="s">
        <v>5</v>
      </c>
      <c r="CZ7" s="543" t="s">
        <v>5</v>
      </c>
      <c r="DA7" s="543"/>
    </row>
    <row r="8" spans="5:106" ht="5.25" customHeight="1">
      <c r="F8" s="544"/>
      <c r="G8" s="544"/>
      <c r="H8" s="544"/>
      <c r="I8" s="544"/>
      <c r="J8" s="544"/>
      <c r="K8" s="544" t="s">
        <v>1006</v>
      </c>
      <c r="L8" s="544"/>
      <c r="M8" s="544"/>
      <c r="N8" s="544"/>
      <c r="O8" s="544"/>
      <c r="P8" s="544"/>
      <c r="Q8" s="544"/>
      <c r="R8" s="544"/>
      <c r="S8" s="544"/>
      <c r="T8" s="544" t="s">
        <v>1014</v>
      </c>
      <c r="U8" s="544"/>
      <c r="V8" s="544"/>
      <c r="W8" s="544"/>
      <c r="X8" s="544"/>
      <c r="Y8" s="544" t="s">
        <v>1021</v>
      </c>
      <c r="Z8" s="544"/>
      <c r="AA8" s="544"/>
      <c r="AB8" s="544"/>
      <c r="AC8" s="544"/>
      <c r="AD8" s="544"/>
      <c r="AE8" s="544"/>
      <c r="AF8" s="544"/>
      <c r="AG8" s="544"/>
      <c r="AH8" s="544" t="s">
        <v>1024</v>
      </c>
      <c r="AI8" s="544"/>
      <c r="AJ8" s="544"/>
      <c r="AK8" s="544"/>
      <c r="AL8" s="544"/>
      <c r="AM8" s="544"/>
      <c r="AN8" s="544"/>
      <c r="AO8" s="544"/>
      <c r="AP8" s="544"/>
      <c r="AQ8" s="544"/>
      <c r="AR8" s="544" t="s">
        <v>1030</v>
      </c>
      <c r="AS8" s="544"/>
      <c r="AT8" s="544"/>
      <c r="AU8" s="544"/>
      <c r="AV8" s="544"/>
      <c r="AW8" s="544"/>
      <c r="AX8" s="544"/>
      <c r="AY8" s="544"/>
      <c r="AZ8" s="544"/>
      <c r="BA8" s="544"/>
      <c r="BB8" s="544"/>
      <c r="BC8" s="544"/>
      <c r="BD8" s="544"/>
      <c r="BE8" s="544" t="s">
        <v>1032</v>
      </c>
      <c r="BF8" s="544"/>
      <c r="BG8" s="544"/>
      <c r="BH8" s="544"/>
      <c r="BI8" s="544"/>
      <c r="BJ8" s="544"/>
      <c r="BK8" s="544"/>
      <c r="BL8" s="544"/>
      <c r="BM8" s="544"/>
      <c r="BN8" s="544"/>
      <c r="BO8" s="544" t="s">
        <v>1038</v>
      </c>
      <c r="BP8" s="544"/>
      <c r="BQ8" s="544"/>
      <c r="BR8" s="544"/>
      <c r="BS8" s="544"/>
      <c r="BT8" s="544" t="s">
        <v>1041</v>
      </c>
      <c r="BU8" s="544"/>
      <c r="BV8" s="544"/>
      <c r="BW8" s="544"/>
      <c r="BX8" s="544"/>
      <c r="BY8" s="544"/>
      <c r="BZ8" s="544"/>
      <c r="CA8" s="544"/>
      <c r="CB8" s="544"/>
      <c r="CC8" s="544"/>
      <c r="CD8" s="544" t="s">
        <v>1047</v>
      </c>
      <c r="CE8" s="544"/>
      <c r="CF8" s="544"/>
      <c r="CG8" s="544"/>
      <c r="CH8" s="544"/>
      <c r="CI8" s="544"/>
      <c r="CJ8" s="544"/>
      <c r="CK8" s="544"/>
      <c r="CL8" s="544"/>
      <c r="CM8" s="544"/>
      <c r="CN8" s="544"/>
      <c r="CO8" s="544"/>
      <c r="CP8" s="544"/>
      <c r="CQ8" s="544"/>
      <c r="CR8" s="544"/>
      <c r="CS8" s="544"/>
      <c r="CT8" s="544"/>
      <c r="CU8" s="544" t="s">
        <v>1051</v>
      </c>
      <c r="CV8" s="544"/>
      <c r="CW8" s="544"/>
      <c r="CX8" s="544"/>
      <c r="CY8" s="544"/>
      <c r="CZ8" s="544"/>
      <c r="DA8" s="544"/>
    </row>
    <row r="9" spans="5:106" ht="10.5" customHeight="1">
      <c r="E9" s="22"/>
      <c r="F9" s="1115" t="s">
        <v>424</v>
      </c>
      <c r="G9" s="1116"/>
      <c r="H9" s="1116"/>
      <c r="I9" s="1116"/>
      <c r="J9" s="1116"/>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6"/>
    </row>
    <row r="10" spans="5:106" ht="24" customHeight="1">
      <c r="F10" s="1119" t="s">
        <v>71</v>
      </c>
      <c r="G10" s="1123" t="s">
        <v>1167</v>
      </c>
      <c r="H10" s="1079" t="s">
        <v>1168</v>
      </c>
      <c r="I10" s="1079"/>
      <c r="J10" s="1079"/>
      <c r="K10" s="1079" t="s">
        <v>1168</v>
      </c>
      <c r="L10" s="1079"/>
      <c r="M10" s="1079"/>
      <c r="N10" s="1079"/>
      <c r="O10" s="1079"/>
      <c r="P10" s="1079"/>
      <c r="Q10" s="1079"/>
      <c r="R10" s="1079"/>
      <c r="S10" s="1079"/>
      <c r="T10" s="1079" t="s">
        <v>1168</v>
      </c>
      <c r="U10" s="1079"/>
      <c r="V10" s="1079"/>
      <c r="W10" s="1079"/>
      <c r="X10" s="1079"/>
      <c r="Y10" s="1079" t="s">
        <v>1168</v>
      </c>
      <c r="Z10" s="1079"/>
      <c r="AA10" s="1079"/>
      <c r="AB10" s="1079"/>
      <c r="AC10" s="1079"/>
      <c r="AD10" s="1079"/>
      <c r="AE10" s="1079"/>
      <c r="AF10" s="1079"/>
      <c r="AG10" s="1079"/>
      <c r="AH10" s="1079" t="s">
        <v>1168</v>
      </c>
      <c r="AI10" s="1079"/>
      <c r="AJ10" s="1079"/>
      <c r="AK10" s="1079"/>
      <c r="AL10" s="1079"/>
      <c r="AM10" s="1079"/>
      <c r="AN10" s="1079"/>
      <c r="AO10" s="1079"/>
      <c r="AP10" s="1079"/>
      <c r="AQ10" s="1079"/>
      <c r="AR10" s="1079" t="s">
        <v>1168</v>
      </c>
      <c r="AS10" s="1079"/>
      <c r="AT10" s="1079"/>
      <c r="AU10" s="1079"/>
      <c r="AV10" s="1079"/>
      <c r="AW10" s="1079"/>
      <c r="AX10" s="1079"/>
      <c r="AY10" s="1079"/>
      <c r="AZ10" s="1079"/>
      <c r="BA10" s="1079"/>
      <c r="BB10" s="1079"/>
      <c r="BC10" s="1079"/>
      <c r="BD10" s="1079"/>
      <c r="BE10" s="1079" t="s">
        <v>1168</v>
      </c>
      <c r="BF10" s="1079"/>
      <c r="BG10" s="1079"/>
      <c r="BH10" s="1079"/>
      <c r="BI10" s="1079"/>
      <c r="BJ10" s="1079"/>
      <c r="BK10" s="1079"/>
      <c r="BL10" s="1079"/>
      <c r="BM10" s="1079"/>
      <c r="BN10" s="1079"/>
      <c r="BO10" s="1079" t="s">
        <v>1168</v>
      </c>
      <c r="BP10" s="1079"/>
      <c r="BQ10" s="1079"/>
      <c r="BR10" s="1079"/>
      <c r="BS10" s="1079"/>
      <c r="BT10" s="1079" t="s">
        <v>1168</v>
      </c>
      <c r="BU10" s="1079"/>
      <c r="BV10" s="1079"/>
      <c r="BW10" s="1079"/>
      <c r="BX10" s="1079"/>
      <c r="BY10" s="1079"/>
      <c r="BZ10" s="1079"/>
      <c r="CA10" s="1079"/>
      <c r="CB10" s="1079"/>
      <c r="CC10" s="1079"/>
      <c r="CD10" s="1079" t="s">
        <v>1168</v>
      </c>
      <c r="CE10" s="1079"/>
      <c r="CF10" s="1079"/>
      <c r="CG10" s="1079"/>
      <c r="CH10" s="1079"/>
      <c r="CI10" s="1079"/>
      <c r="CJ10" s="1079"/>
      <c r="CK10" s="1079"/>
      <c r="CL10" s="1079"/>
      <c r="CM10" s="1079"/>
      <c r="CN10" s="1079"/>
      <c r="CO10" s="1079"/>
      <c r="CP10" s="1079"/>
      <c r="CQ10" s="1079"/>
      <c r="CR10" s="1079"/>
      <c r="CS10" s="1079"/>
      <c r="CT10" s="1079"/>
      <c r="CU10" s="1079" t="s">
        <v>1168</v>
      </c>
      <c r="CV10" s="1079"/>
      <c r="CW10" s="1079"/>
      <c r="CX10" s="1079"/>
      <c r="CY10" s="1079"/>
      <c r="CZ10" s="1079"/>
      <c r="DA10" s="1079"/>
      <c r="DB10" s="547"/>
    </row>
    <row r="11" spans="5:106" ht="24" customHeight="1">
      <c r="F11" s="1120"/>
      <c r="G11" s="1123"/>
      <c r="H11" s="1122" t="e">
        <f>INDEX(IP_MAIN_LIST_NAME_IP,MATCH(H8,IP_MAIN_LIST_IP_ID,0))&amp;" ("&amp;INDEX(IP_MAIN_START_DATE,MATCH(H8,IP_MAIN_LIST_IP_ID,0))&amp;"-"&amp;INDEX(IP_MAIN_END_DATE,MATCH(H8,IP_MAIN_LIST_IP_ID,0))&amp;")"</f>
        <v>#REF!</v>
      </c>
      <c r="I11" s="1122"/>
      <c r="J11" s="1122"/>
      <c r="K11" s="1122" t="e">
        <f>INDEX(IP_MAIN_LIST_NAME_IP,MATCH(K8,IP_MAIN_LIST_IP_ID,0))&amp;" ("&amp;INDEX(IP_MAIN_START_DATE,MATCH(K8,IP_MAIN_LIST_IP_ID,0))&amp;"-"&amp;INDEX(IP_MAIN_END_DATE,MATCH(K8,IP_MAIN_LIST_IP_ID,0))&amp;")"</f>
        <v>#REF!</v>
      </c>
      <c r="L11" s="1122"/>
      <c r="M11" s="1122"/>
      <c r="N11" s="1122"/>
      <c r="O11" s="1122"/>
      <c r="P11" s="1122"/>
      <c r="Q11" s="1122"/>
      <c r="R11" s="1122"/>
      <c r="S11" s="1122"/>
      <c r="T11" s="1122" t="e">
        <f>INDEX(IP_MAIN_LIST_NAME_IP,MATCH(T8,IP_MAIN_LIST_IP_ID,0))&amp;" ("&amp;INDEX(IP_MAIN_START_DATE,MATCH(T8,IP_MAIN_LIST_IP_ID,0))&amp;"-"&amp;INDEX(IP_MAIN_END_DATE,MATCH(T8,IP_MAIN_LIST_IP_ID,0))&amp;")"</f>
        <v>#REF!</v>
      </c>
      <c r="U11" s="1122"/>
      <c r="V11" s="1122"/>
      <c r="W11" s="1122"/>
      <c r="X11" s="1122"/>
      <c r="Y11" s="1122" t="e">
        <f>INDEX(IP_MAIN_LIST_NAME_IP,MATCH(Y8,IP_MAIN_LIST_IP_ID,0))&amp;" ("&amp;INDEX(IP_MAIN_START_DATE,MATCH(Y8,IP_MAIN_LIST_IP_ID,0))&amp;"-"&amp;INDEX(IP_MAIN_END_DATE,MATCH(Y8,IP_MAIN_LIST_IP_ID,0))&amp;")"</f>
        <v>#REF!</v>
      </c>
      <c r="Z11" s="1122"/>
      <c r="AA11" s="1122"/>
      <c r="AB11" s="1122"/>
      <c r="AC11" s="1122"/>
      <c r="AD11" s="1122"/>
      <c r="AE11" s="1122"/>
      <c r="AF11" s="1122"/>
      <c r="AG11" s="1122"/>
      <c r="AH11" s="1122" t="e">
        <f>INDEX(IP_MAIN_LIST_NAME_IP,MATCH(AH8,IP_MAIN_LIST_IP_ID,0))&amp;" ("&amp;INDEX(IP_MAIN_START_DATE,MATCH(AH8,IP_MAIN_LIST_IP_ID,0))&amp;"-"&amp;INDEX(IP_MAIN_END_DATE,MATCH(AH8,IP_MAIN_LIST_IP_ID,0))&amp;")"</f>
        <v>#REF!</v>
      </c>
      <c r="AI11" s="1122"/>
      <c r="AJ11" s="1122"/>
      <c r="AK11" s="1122"/>
      <c r="AL11" s="1122"/>
      <c r="AM11" s="1122"/>
      <c r="AN11" s="1122"/>
      <c r="AO11" s="1122"/>
      <c r="AP11" s="1122"/>
      <c r="AQ11" s="1122"/>
      <c r="AR11" s="1122" t="e">
        <f>INDEX(IP_MAIN_LIST_NAME_IP,MATCH(AR8,IP_MAIN_LIST_IP_ID,0))&amp;" ("&amp;INDEX(IP_MAIN_START_DATE,MATCH(AR8,IP_MAIN_LIST_IP_ID,0))&amp;"-"&amp;INDEX(IP_MAIN_END_DATE,MATCH(AR8,IP_MAIN_LIST_IP_ID,0))&amp;")"</f>
        <v>#REF!</v>
      </c>
      <c r="AS11" s="1122"/>
      <c r="AT11" s="1122"/>
      <c r="AU11" s="1122"/>
      <c r="AV11" s="1122"/>
      <c r="AW11" s="1122"/>
      <c r="AX11" s="1122"/>
      <c r="AY11" s="1122"/>
      <c r="AZ11" s="1122"/>
      <c r="BA11" s="1122"/>
      <c r="BB11" s="1122"/>
      <c r="BC11" s="1122"/>
      <c r="BD11" s="1122"/>
      <c r="BE11" s="1122" t="e">
        <f>INDEX(IP_MAIN_LIST_NAME_IP,MATCH(BE8,IP_MAIN_LIST_IP_ID,0))&amp;" ("&amp;INDEX(IP_MAIN_START_DATE,MATCH(BE8,IP_MAIN_LIST_IP_ID,0))&amp;"-"&amp;INDEX(IP_MAIN_END_DATE,MATCH(BE8,IP_MAIN_LIST_IP_ID,0))&amp;")"</f>
        <v>#REF!</v>
      </c>
      <c r="BF11" s="1122"/>
      <c r="BG11" s="1122"/>
      <c r="BH11" s="1122"/>
      <c r="BI11" s="1122"/>
      <c r="BJ11" s="1122"/>
      <c r="BK11" s="1122"/>
      <c r="BL11" s="1122"/>
      <c r="BM11" s="1122"/>
      <c r="BN11" s="1122"/>
      <c r="BO11" s="1122" t="e">
        <f>INDEX(IP_MAIN_LIST_NAME_IP,MATCH(BO8,IP_MAIN_LIST_IP_ID,0))&amp;" ("&amp;INDEX(IP_MAIN_START_DATE,MATCH(BO8,IP_MAIN_LIST_IP_ID,0))&amp;"-"&amp;INDEX(IP_MAIN_END_DATE,MATCH(BO8,IP_MAIN_LIST_IP_ID,0))&amp;")"</f>
        <v>#REF!</v>
      </c>
      <c r="BP11" s="1122"/>
      <c r="BQ11" s="1122"/>
      <c r="BR11" s="1122"/>
      <c r="BS11" s="1122"/>
      <c r="BT11" s="1122" t="e">
        <f>INDEX(IP_MAIN_LIST_NAME_IP,MATCH(BT8,IP_MAIN_LIST_IP_ID,0))&amp;" ("&amp;INDEX(IP_MAIN_START_DATE,MATCH(BT8,IP_MAIN_LIST_IP_ID,0))&amp;"-"&amp;INDEX(IP_MAIN_END_DATE,MATCH(BT8,IP_MAIN_LIST_IP_ID,0))&amp;")"</f>
        <v>#REF!</v>
      </c>
      <c r="BU11" s="1122"/>
      <c r="BV11" s="1122"/>
      <c r="BW11" s="1122"/>
      <c r="BX11" s="1122"/>
      <c r="BY11" s="1122"/>
      <c r="BZ11" s="1122"/>
      <c r="CA11" s="1122"/>
      <c r="CB11" s="1122"/>
      <c r="CC11" s="1122"/>
      <c r="CD11" s="1122" t="e">
        <f>INDEX(IP_MAIN_LIST_NAME_IP,MATCH(CD8,IP_MAIN_LIST_IP_ID,0))&amp;" ("&amp;INDEX(IP_MAIN_START_DATE,MATCH(CD8,IP_MAIN_LIST_IP_ID,0))&amp;"-"&amp;INDEX(IP_MAIN_END_DATE,MATCH(CD8,IP_MAIN_LIST_IP_ID,0))&amp;")"</f>
        <v>#REF!</v>
      </c>
      <c r="CE11" s="1122"/>
      <c r="CF11" s="1122"/>
      <c r="CG11" s="1122"/>
      <c r="CH11" s="1122"/>
      <c r="CI11" s="1122"/>
      <c r="CJ11" s="1122"/>
      <c r="CK11" s="1122"/>
      <c r="CL11" s="1122"/>
      <c r="CM11" s="1122"/>
      <c r="CN11" s="1122"/>
      <c r="CO11" s="1122"/>
      <c r="CP11" s="1122"/>
      <c r="CQ11" s="1122"/>
      <c r="CR11" s="1122"/>
      <c r="CS11" s="1122"/>
      <c r="CT11" s="1122"/>
      <c r="CU11" s="1122" t="e">
        <f>INDEX(IP_MAIN_LIST_NAME_IP,MATCH(CU8,IP_MAIN_LIST_IP_ID,0))&amp;" ("&amp;INDEX(IP_MAIN_START_DATE,MATCH(CU8,IP_MAIN_LIST_IP_ID,0))&amp;"-"&amp;INDEX(IP_MAIN_END_DATE,MATCH(CU8,IP_MAIN_LIST_IP_ID,0))&amp;")"</f>
        <v>#REF!</v>
      </c>
      <c r="CV11" s="1122"/>
      <c r="CW11" s="1122"/>
      <c r="CX11" s="1122"/>
      <c r="CY11" s="1122"/>
      <c r="CZ11" s="1122"/>
      <c r="DA11" s="1122"/>
      <c r="DB11" s="547"/>
    </row>
    <row r="12" spans="5:106" ht="10.5" customHeight="1">
      <c r="F12" s="1121"/>
      <c r="G12" s="1123"/>
      <c r="H12" s="117" t="s">
        <v>1169</v>
      </c>
      <c r="I12" s="548"/>
      <c r="J12" s="117"/>
      <c r="K12" s="117" t="s">
        <v>1169</v>
      </c>
      <c r="L12" s="548">
        <v>2020</v>
      </c>
      <c r="M12" s="548">
        <v>2021</v>
      </c>
      <c r="N12" s="548">
        <v>2022</v>
      </c>
      <c r="O12" s="548">
        <v>2023</v>
      </c>
      <c r="P12" s="548">
        <v>2024</v>
      </c>
      <c r="Q12" s="548">
        <v>2025</v>
      </c>
      <c r="R12" s="548">
        <v>2026</v>
      </c>
      <c r="S12" s="117"/>
      <c r="T12" s="117" t="s">
        <v>1169</v>
      </c>
      <c r="U12" s="548">
        <v>2023</v>
      </c>
      <c r="V12" s="548">
        <v>2024</v>
      </c>
      <c r="W12" s="548">
        <v>2025</v>
      </c>
      <c r="X12" s="117"/>
      <c r="Y12" s="117" t="s">
        <v>1169</v>
      </c>
      <c r="Z12" s="548">
        <v>2017</v>
      </c>
      <c r="AA12" s="548">
        <v>2018</v>
      </c>
      <c r="AB12" s="548">
        <v>2019</v>
      </c>
      <c r="AC12" s="548">
        <v>2020</v>
      </c>
      <c r="AD12" s="548">
        <v>2021</v>
      </c>
      <c r="AE12" s="548">
        <v>2022</v>
      </c>
      <c r="AF12" s="548">
        <v>2023</v>
      </c>
      <c r="AG12" s="117"/>
      <c r="AH12" s="117" t="s">
        <v>1169</v>
      </c>
      <c r="AI12" s="548">
        <v>2017</v>
      </c>
      <c r="AJ12" s="548">
        <v>2018</v>
      </c>
      <c r="AK12" s="548">
        <v>2019</v>
      </c>
      <c r="AL12" s="548">
        <v>2020</v>
      </c>
      <c r="AM12" s="548">
        <v>2021</v>
      </c>
      <c r="AN12" s="548">
        <v>2022</v>
      </c>
      <c r="AO12" s="548">
        <v>2023</v>
      </c>
      <c r="AP12" s="548">
        <v>2024</v>
      </c>
      <c r="AQ12" s="117"/>
      <c r="AR12" s="117" t="s">
        <v>1169</v>
      </c>
      <c r="AS12" s="548">
        <v>2016</v>
      </c>
      <c r="AT12" s="548">
        <v>2017</v>
      </c>
      <c r="AU12" s="548">
        <v>2018</v>
      </c>
      <c r="AV12" s="548">
        <v>2019</v>
      </c>
      <c r="AW12" s="548">
        <v>2020</v>
      </c>
      <c r="AX12" s="548">
        <v>2021</v>
      </c>
      <c r="AY12" s="548">
        <v>2022</v>
      </c>
      <c r="AZ12" s="548">
        <v>2023</v>
      </c>
      <c r="BA12" s="548">
        <v>2024</v>
      </c>
      <c r="BB12" s="548">
        <v>2025</v>
      </c>
      <c r="BC12" s="548">
        <v>2026</v>
      </c>
      <c r="BD12" s="117"/>
      <c r="BE12" s="117" t="s">
        <v>1169</v>
      </c>
      <c r="BF12" s="548">
        <v>2016</v>
      </c>
      <c r="BG12" s="548">
        <v>2017</v>
      </c>
      <c r="BH12" s="548">
        <v>2018</v>
      </c>
      <c r="BI12" s="548">
        <v>2019</v>
      </c>
      <c r="BJ12" s="548">
        <v>2020</v>
      </c>
      <c r="BK12" s="548">
        <v>2021</v>
      </c>
      <c r="BL12" s="548">
        <v>2022</v>
      </c>
      <c r="BM12" s="548">
        <v>2023</v>
      </c>
      <c r="BN12" s="117"/>
      <c r="BO12" s="117" t="s">
        <v>1169</v>
      </c>
      <c r="BP12" s="548">
        <v>2022</v>
      </c>
      <c r="BQ12" s="548">
        <v>2023</v>
      </c>
      <c r="BR12" s="548">
        <v>2024</v>
      </c>
      <c r="BS12" s="117"/>
      <c r="BT12" s="117" t="s">
        <v>1169</v>
      </c>
      <c r="BU12" s="548">
        <v>2017</v>
      </c>
      <c r="BV12" s="548">
        <v>2018</v>
      </c>
      <c r="BW12" s="548">
        <v>2019</v>
      </c>
      <c r="BX12" s="548">
        <v>2020</v>
      </c>
      <c r="BY12" s="548">
        <v>2021</v>
      </c>
      <c r="BZ12" s="548">
        <v>2022</v>
      </c>
      <c r="CA12" s="548">
        <v>2023</v>
      </c>
      <c r="CB12" s="548">
        <v>2024</v>
      </c>
      <c r="CC12" s="117"/>
      <c r="CD12" s="117" t="s">
        <v>1169</v>
      </c>
      <c r="CE12" s="548">
        <v>2021</v>
      </c>
      <c r="CF12" s="548">
        <v>2022</v>
      </c>
      <c r="CG12" s="548">
        <v>2023</v>
      </c>
      <c r="CH12" s="548">
        <v>2024</v>
      </c>
      <c r="CI12" s="548">
        <v>2025</v>
      </c>
      <c r="CJ12" s="548">
        <v>2026</v>
      </c>
      <c r="CK12" s="548">
        <v>2027</v>
      </c>
      <c r="CL12" s="548">
        <v>2028</v>
      </c>
      <c r="CM12" s="548">
        <v>2029</v>
      </c>
      <c r="CN12" s="548">
        <v>2030</v>
      </c>
      <c r="CO12" s="548">
        <v>2031</v>
      </c>
      <c r="CP12" s="548">
        <v>2032</v>
      </c>
      <c r="CQ12" s="548">
        <v>2033</v>
      </c>
      <c r="CR12" s="548">
        <v>2034</v>
      </c>
      <c r="CS12" s="548">
        <v>2035</v>
      </c>
      <c r="CT12" s="117"/>
      <c r="CU12" s="117" t="s">
        <v>1169</v>
      </c>
      <c r="CV12" s="548">
        <v>2020</v>
      </c>
      <c r="CW12" s="548">
        <v>2021</v>
      </c>
      <c r="CX12" s="548">
        <v>2022</v>
      </c>
      <c r="CY12" s="548">
        <v>2023</v>
      </c>
      <c r="CZ12" s="548">
        <v>2024</v>
      </c>
      <c r="DA12" s="117"/>
      <c r="DB12" s="516"/>
    </row>
    <row r="13" spans="5:106" ht="10.5" hidden="1" customHeight="1">
      <c r="F13" s="117">
        <v>1</v>
      </c>
      <c r="G13" s="117">
        <v>2</v>
      </c>
      <c r="H13" s="117">
        <v>3</v>
      </c>
      <c r="I13" s="117">
        <v>4</v>
      </c>
      <c r="J13" s="117">
        <v>5</v>
      </c>
      <c r="K13" s="117">
        <v>3</v>
      </c>
      <c r="L13" s="117">
        <v>4</v>
      </c>
      <c r="M13" s="117">
        <v>4</v>
      </c>
      <c r="N13" s="117">
        <v>4</v>
      </c>
      <c r="O13" s="117">
        <v>4</v>
      </c>
      <c r="P13" s="117">
        <v>4</v>
      </c>
      <c r="Q13" s="117">
        <v>4</v>
      </c>
      <c r="R13" s="117">
        <v>4</v>
      </c>
      <c r="S13" s="117">
        <v>5</v>
      </c>
      <c r="T13" s="117">
        <v>3</v>
      </c>
      <c r="U13" s="117">
        <v>4</v>
      </c>
      <c r="V13" s="117">
        <v>4</v>
      </c>
      <c r="W13" s="117">
        <v>4</v>
      </c>
      <c r="X13" s="117">
        <v>5</v>
      </c>
      <c r="Y13" s="117">
        <v>3</v>
      </c>
      <c r="Z13" s="117">
        <v>4</v>
      </c>
      <c r="AA13" s="117">
        <v>4</v>
      </c>
      <c r="AB13" s="117">
        <v>4</v>
      </c>
      <c r="AC13" s="117">
        <v>4</v>
      </c>
      <c r="AD13" s="117">
        <v>4</v>
      </c>
      <c r="AE13" s="117">
        <v>4</v>
      </c>
      <c r="AF13" s="117">
        <v>4</v>
      </c>
      <c r="AG13" s="117">
        <v>5</v>
      </c>
      <c r="AH13" s="117">
        <v>3</v>
      </c>
      <c r="AI13" s="117">
        <v>4</v>
      </c>
      <c r="AJ13" s="117">
        <v>4</v>
      </c>
      <c r="AK13" s="117">
        <v>4</v>
      </c>
      <c r="AL13" s="117">
        <v>4</v>
      </c>
      <c r="AM13" s="117">
        <v>4</v>
      </c>
      <c r="AN13" s="117">
        <v>4</v>
      </c>
      <c r="AO13" s="117">
        <v>4</v>
      </c>
      <c r="AP13" s="117">
        <v>4</v>
      </c>
      <c r="AQ13" s="117">
        <v>5</v>
      </c>
      <c r="AR13" s="117">
        <v>3</v>
      </c>
      <c r="AS13" s="117">
        <v>4</v>
      </c>
      <c r="AT13" s="117">
        <v>4</v>
      </c>
      <c r="AU13" s="117">
        <v>4</v>
      </c>
      <c r="AV13" s="117">
        <v>4</v>
      </c>
      <c r="AW13" s="117">
        <v>4</v>
      </c>
      <c r="AX13" s="117">
        <v>4</v>
      </c>
      <c r="AY13" s="117">
        <v>4</v>
      </c>
      <c r="AZ13" s="117">
        <v>4</v>
      </c>
      <c r="BA13" s="117">
        <v>4</v>
      </c>
      <c r="BB13" s="117">
        <v>4</v>
      </c>
      <c r="BC13" s="117">
        <v>4</v>
      </c>
      <c r="BD13" s="117">
        <v>5</v>
      </c>
      <c r="BE13" s="117">
        <v>3</v>
      </c>
      <c r="BF13" s="117">
        <v>4</v>
      </c>
      <c r="BG13" s="117">
        <v>4</v>
      </c>
      <c r="BH13" s="117">
        <v>4</v>
      </c>
      <c r="BI13" s="117">
        <v>4</v>
      </c>
      <c r="BJ13" s="117">
        <v>4</v>
      </c>
      <c r="BK13" s="117">
        <v>4</v>
      </c>
      <c r="BL13" s="117">
        <v>4</v>
      </c>
      <c r="BM13" s="117">
        <v>4</v>
      </c>
      <c r="BN13" s="117">
        <v>5</v>
      </c>
      <c r="BO13" s="117">
        <v>3</v>
      </c>
      <c r="BP13" s="117">
        <v>4</v>
      </c>
      <c r="BQ13" s="117">
        <v>4</v>
      </c>
      <c r="BR13" s="117">
        <v>4</v>
      </c>
      <c r="BS13" s="117">
        <v>5</v>
      </c>
      <c r="BT13" s="117">
        <v>3</v>
      </c>
      <c r="BU13" s="117">
        <v>4</v>
      </c>
      <c r="BV13" s="117">
        <v>4</v>
      </c>
      <c r="BW13" s="117">
        <v>4</v>
      </c>
      <c r="BX13" s="117">
        <v>4</v>
      </c>
      <c r="BY13" s="117">
        <v>4</v>
      </c>
      <c r="BZ13" s="117">
        <v>4</v>
      </c>
      <c r="CA13" s="117">
        <v>4</v>
      </c>
      <c r="CB13" s="117">
        <v>4</v>
      </c>
      <c r="CC13" s="117">
        <v>5</v>
      </c>
      <c r="CD13" s="117">
        <v>3</v>
      </c>
      <c r="CE13" s="117">
        <v>4</v>
      </c>
      <c r="CF13" s="117">
        <v>4</v>
      </c>
      <c r="CG13" s="117">
        <v>4</v>
      </c>
      <c r="CH13" s="117">
        <v>4</v>
      </c>
      <c r="CI13" s="117">
        <v>4</v>
      </c>
      <c r="CJ13" s="117">
        <v>4</v>
      </c>
      <c r="CK13" s="117">
        <v>4</v>
      </c>
      <c r="CL13" s="117">
        <v>4</v>
      </c>
      <c r="CM13" s="117">
        <v>4</v>
      </c>
      <c r="CN13" s="117">
        <v>4</v>
      </c>
      <c r="CO13" s="117">
        <v>4</v>
      </c>
      <c r="CP13" s="117">
        <v>4</v>
      </c>
      <c r="CQ13" s="117">
        <v>4</v>
      </c>
      <c r="CR13" s="117">
        <v>4</v>
      </c>
      <c r="CS13" s="117">
        <v>4</v>
      </c>
      <c r="CT13" s="117">
        <v>5</v>
      </c>
      <c r="CU13" s="117">
        <v>3</v>
      </c>
      <c r="CV13" s="117">
        <v>4</v>
      </c>
      <c r="CW13" s="117">
        <v>4</v>
      </c>
      <c r="CX13" s="117">
        <v>4</v>
      </c>
      <c r="CY13" s="117">
        <v>4</v>
      </c>
      <c r="CZ13" s="117">
        <v>4</v>
      </c>
      <c r="DA13" s="117">
        <v>5</v>
      </c>
      <c r="DB13" s="516"/>
    </row>
    <row r="14" spans="5:106" ht="11.25" customHeight="1">
      <c r="F14" s="226" t="s">
        <v>1170</v>
      </c>
      <c r="G14" s="1117" t="s">
        <v>1171</v>
      </c>
      <c r="H14" s="1117"/>
      <c r="I14" s="1117"/>
      <c r="J14" s="111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c r="AY14" s="457"/>
      <c r="AZ14" s="457"/>
      <c r="BA14" s="457"/>
      <c r="BB14" s="457"/>
      <c r="BC14" s="457"/>
      <c r="BD14" s="457"/>
      <c r="BE14" s="457"/>
      <c r="BF14" s="457"/>
      <c r="BG14" s="457"/>
      <c r="BH14" s="457"/>
      <c r="BI14" s="457"/>
      <c r="BJ14" s="457"/>
      <c r="BK14" s="457"/>
      <c r="BL14" s="457"/>
      <c r="BM14" s="457"/>
      <c r="BN14" s="457"/>
      <c r="BO14" s="457"/>
      <c r="BP14" s="457"/>
      <c r="BQ14" s="457"/>
      <c r="BR14" s="457"/>
      <c r="BS14" s="457"/>
      <c r="BT14" s="457"/>
      <c r="BU14" s="457"/>
      <c r="BV14" s="457"/>
      <c r="BW14" s="457"/>
      <c r="BX14" s="457"/>
      <c r="BY14" s="457"/>
      <c r="BZ14" s="457"/>
      <c r="CA14" s="457"/>
      <c r="CB14" s="457"/>
      <c r="CC14" s="457"/>
      <c r="CD14" s="457"/>
      <c r="CE14" s="457"/>
      <c r="CF14" s="457"/>
      <c r="CG14" s="457"/>
      <c r="CH14" s="457"/>
      <c r="CI14" s="457"/>
      <c r="CJ14" s="457"/>
      <c r="CK14" s="457"/>
      <c r="CL14" s="457"/>
      <c r="CM14" s="457"/>
      <c r="CN14" s="457"/>
      <c r="CO14" s="457"/>
      <c r="CP14" s="457"/>
      <c r="CQ14" s="457"/>
      <c r="CR14" s="457"/>
      <c r="CS14" s="457"/>
      <c r="CT14" s="457"/>
      <c r="CU14" s="457"/>
      <c r="CV14" s="457"/>
      <c r="CW14" s="457"/>
      <c r="CX14" s="457"/>
      <c r="CY14" s="457"/>
      <c r="CZ14" s="457"/>
      <c r="DA14" s="457"/>
      <c r="DB14" s="516"/>
    </row>
    <row r="15" spans="5:106" ht="11.25" customHeight="1">
      <c r="F15" s="117">
        <v>1</v>
      </c>
      <c r="G15" s="191" t="s">
        <v>1172</v>
      </c>
      <c r="H15" s="549">
        <f t="shared" ref="H15:H36" si="0">SUM(I15:J15)</f>
        <v>0</v>
      </c>
      <c r="I15" s="549">
        <f>SUM(I16:I27)</f>
        <v>0</v>
      </c>
      <c r="J15" s="226"/>
      <c r="K15" s="549">
        <f t="shared" ref="K15:K36" si="1">SUM(L15:S15)</f>
        <v>0</v>
      </c>
      <c r="L15" s="549">
        <f t="shared" ref="L15:R15" si="2">SUM(L16:L27)</f>
        <v>0</v>
      </c>
      <c r="M15" s="549">
        <f t="shared" si="2"/>
        <v>0</v>
      </c>
      <c r="N15" s="549">
        <f t="shared" si="2"/>
        <v>0</v>
      </c>
      <c r="O15" s="549">
        <f t="shared" si="2"/>
        <v>0</v>
      </c>
      <c r="P15" s="549">
        <f t="shared" si="2"/>
        <v>0</v>
      </c>
      <c r="Q15" s="549">
        <f t="shared" si="2"/>
        <v>0</v>
      </c>
      <c r="R15" s="549">
        <f t="shared" si="2"/>
        <v>0</v>
      </c>
      <c r="S15" s="226"/>
      <c r="T15" s="549">
        <f t="shared" ref="T15:T36" si="3">SUM(U15:X15)</f>
        <v>0</v>
      </c>
      <c r="U15" s="549">
        <f>SUM(U16:U27)</f>
        <v>0</v>
      </c>
      <c r="V15" s="549">
        <f>SUM(V16:V27)</f>
        <v>0</v>
      </c>
      <c r="W15" s="549">
        <f>SUM(W16:W27)</f>
        <v>0</v>
      </c>
      <c r="X15" s="226"/>
      <c r="Y15" s="549">
        <f t="shared" ref="Y15:Y36" si="4">SUM(Z15:AG15)</f>
        <v>0</v>
      </c>
      <c r="Z15" s="549">
        <f t="shared" ref="Z15:AF15" si="5">SUM(Z16:Z27)</f>
        <v>0</v>
      </c>
      <c r="AA15" s="549">
        <f t="shared" si="5"/>
        <v>0</v>
      </c>
      <c r="AB15" s="549">
        <f t="shared" si="5"/>
        <v>0</v>
      </c>
      <c r="AC15" s="549">
        <f t="shared" si="5"/>
        <v>0</v>
      </c>
      <c r="AD15" s="549">
        <f t="shared" si="5"/>
        <v>0</v>
      </c>
      <c r="AE15" s="549">
        <f t="shared" si="5"/>
        <v>0</v>
      </c>
      <c r="AF15" s="549">
        <f t="shared" si="5"/>
        <v>0</v>
      </c>
      <c r="AG15" s="226"/>
      <c r="AH15" s="549">
        <f t="shared" ref="AH15:AH36" si="6">SUM(AI15:AQ15)</f>
        <v>0</v>
      </c>
      <c r="AI15" s="549">
        <f t="shared" ref="AI15:AP15" si="7">SUM(AI16:AI27)</f>
        <v>0</v>
      </c>
      <c r="AJ15" s="549">
        <f t="shared" si="7"/>
        <v>0</v>
      </c>
      <c r="AK15" s="549">
        <f t="shared" si="7"/>
        <v>0</v>
      </c>
      <c r="AL15" s="549">
        <f t="shared" si="7"/>
        <v>0</v>
      </c>
      <c r="AM15" s="549">
        <f t="shared" si="7"/>
        <v>0</v>
      </c>
      <c r="AN15" s="549">
        <f t="shared" si="7"/>
        <v>0</v>
      </c>
      <c r="AO15" s="549">
        <f t="shared" si="7"/>
        <v>0</v>
      </c>
      <c r="AP15" s="549">
        <f t="shared" si="7"/>
        <v>0</v>
      </c>
      <c r="AQ15" s="226"/>
      <c r="AR15" s="549">
        <f t="shared" ref="AR15:AR36" si="8">SUM(AS15:BD15)</f>
        <v>0</v>
      </c>
      <c r="AS15" s="549">
        <f t="shared" ref="AS15:BC15" si="9">SUM(AS16:AS27)</f>
        <v>0</v>
      </c>
      <c r="AT15" s="549">
        <f t="shared" si="9"/>
        <v>0</v>
      </c>
      <c r="AU15" s="549">
        <f t="shared" si="9"/>
        <v>0</v>
      </c>
      <c r="AV15" s="549">
        <f t="shared" si="9"/>
        <v>0</v>
      </c>
      <c r="AW15" s="549">
        <f t="shared" si="9"/>
        <v>0</v>
      </c>
      <c r="AX15" s="549">
        <f t="shared" si="9"/>
        <v>0</v>
      </c>
      <c r="AY15" s="549">
        <f t="shared" si="9"/>
        <v>0</v>
      </c>
      <c r="AZ15" s="549">
        <f t="shared" si="9"/>
        <v>0</v>
      </c>
      <c r="BA15" s="549">
        <f t="shared" si="9"/>
        <v>0</v>
      </c>
      <c r="BB15" s="549">
        <f t="shared" si="9"/>
        <v>0</v>
      </c>
      <c r="BC15" s="549">
        <f t="shared" si="9"/>
        <v>0</v>
      </c>
      <c r="BD15" s="226"/>
      <c r="BE15" s="549">
        <f t="shared" ref="BE15:BE36" si="10">SUM(BF15:BN15)</f>
        <v>0</v>
      </c>
      <c r="BF15" s="549">
        <f t="shared" ref="BF15:BM15" si="11">SUM(BF16:BF27)</f>
        <v>0</v>
      </c>
      <c r="BG15" s="549">
        <f t="shared" si="11"/>
        <v>0</v>
      </c>
      <c r="BH15" s="549">
        <f t="shared" si="11"/>
        <v>0</v>
      </c>
      <c r="BI15" s="549">
        <f t="shared" si="11"/>
        <v>0</v>
      </c>
      <c r="BJ15" s="549">
        <f t="shared" si="11"/>
        <v>0</v>
      </c>
      <c r="BK15" s="549">
        <f t="shared" si="11"/>
        <v>0</v>
      </c>
      <c r="BL15" s="549">
        <f t="shared" si="11"/>
        <v>0</v>
      </c>
      <c r="BM15" s="549">
        <f t="shared" si="11"/>
        <v>0</v>
      </c>
      <c r="BN15" s="226"/>
      <c r="BO15" s="549">
        <f t="shared" ref="BO15:BO36" si="12">SUM(BP15:BS15)</f>
        <v>0</v>
      </c>
      <c r="BP15" s="549">
        <f>SUM(BP16:BP27)</f>
        <v>0</v>
      </c>
      <c r="BQ15" s="549">
        <f>SUM(BQ16:BQ27)</f>
        <v>0</v>
      </c>
      <c r="BR15" s="549">
        <f>SUM(BR16:BR27)</f>
        <v>0</v>
      </c>
      <c r="BS15" s="226"/>
      <c r="BT15" s="549">
        <f t="shared" ref="BT15:BT36" si="13">SUM(BU15:CC15)</f>
        <v>0</v>
      </c>
      <c r="BU15" s="549">
        <f t="shared" ref="BU15:CB15" si="14">SUM(BU16:BU27)</f>
        <v>0</v>
      </c>
      <c r="BV15" s="549">
        <f t="shared" si="14"/>
        <v>0</v>
      </c>
      <c r="BW15" s="549">
        <f t="shared" si="14"/>
        <v>0</v>
      </c>
      <c r="BX15" s="549">
        <f t="shared" si="14"/>
        <v>0</v>
      </c>
      <c r="BY15" s="549">
        <f t="shared" si="14"/>
        <v>0</v>
      </c>
      <c r="BZ15" s="549">
        <f t="shared" si="14"/>
        <v>0</v>
      </c>
      <c r="CA15" s="549">
        <f t="shared" si="14"/>
        <v>0</v>
      </c>
      <c r="CB15" s="549">
        <f t="shared" si="14"/>
        <v>0</v>
      </c>
      <c r="CC15" s="226"/>
      <c r="CD15" s="549">
        <f t="shared" ref="CD15:CD36" si="15">SUM(CE15:CT15)</f>
        <v>0</v>
      </c>
      <c r="CE15" s="549">
        <f t="shared" ref="CE15:CS15" si="16">SUM(CE16:CE27)</f>
        <v>0</v>
      </c>
      <c r="CF15" s="549">
        <f t="shared" si="16"/>
        <v>0</v>
      </c>
      <c r="CG15" s="549">
        <f t="shared" si="16"/>
        <v>0</v>
      </c>
      <c r="CH15" s="549">
        <f t="shared" si="16"/>
        <v>0</v>
      </c>
      <c r="CI15" s="549">
        <f t="shared" si="16"/>
        <v>0</v>
      </c>
      <c r="CJ15" s="549">
        <f t="shared" si="16"/>
        <v>0</v>
      </c>
      <c r="CK15" s="549">
        <f t="shared" si="16"/>
        <v>0</v>
      </c>
      <c r="CL15" s="549">
        <f t="shared" si="16"/>
        <v>0</v>
      </c>
      <c r="CM15" s="549">
        <f t="shared" si="16"/>
        <v>0</v>
      </c>
      <c r="CN15" s="549">
        <f t="shared" si="16"/>
        <v>0</v>
      </c>
      <c r="CO15" s="549">
        <f t="shared" si="16"/>
        <v>0</v>
      </c>
      <c r="CP15" s="549">
        <f t="shared" si="16"/>
        <v>0</v>
      </c>
      <c r="CQ15" s="549">
        <f t="shared" si="16"/>
        <v>0</v>
      </c>
      <c r="CR15" s="549">
        <f t="shared" si="16"/>
        <v>0</v>
      </c>
      <c r="CS15" s="549">
        <f t="shared" si="16"/>
        <v>0</v>
      </c>
      <c r="CT15" s="226"/>
      <c r="CU15" s="549">
        <f t="shared" ref="CU15:CU36" si="17">SUM(CV15:DA15)</f>
        <v>0</v>
      </c>
      <c r="CV15" s="549">
        <f>SUM(CV16:CV27)</f>
        <v>0</v>
      </c>
      <c r="CW15" s="549">
        <f>SUM(CW16:CW27)</f>
        <v>0</v>
      </c>
      <c r="CX15" s="549">
        <f>SUM(CX16:CX27)</f>
        <v>0</v>
      </c>
      <c r="CY15" s="549">
        <f>SUM(CY16:CY27)</f>
        <v>0</v>
      </c>
      <c r="CZ15" s="549">
        <f>SUM(CZ16:CZ27)</f>
        <v>0</v>
      </c>
      <c r="DA15" s="226"/>
      <c r="DB15" s="516"/>
    </row>
    <row r="16" spans="5:106" ht="22.5" customHeight="1">
      <c r="F16" s="117" t="s">
        <v>1173</v>
      </c>
      <c r="G16" s="455" t="s">
        <v>1174</v>
      </c>
      <c r="H16" s="549">
        <f t="shared" si="0"/>
        <v>0</v>
      </c>
      <c r="I16" s="550"/>
      <c r="J16" s="226"/>
      <c r="K16" s="549">
        <f t="shared" si="1"/>
        <v>0</v>
      </c>
      <c r="L16" s="550"/>
      <c r="M16" s="550"/>
      <c r="N16" s="550"/>
      <c r="O16" s="550"/>
      <c r="P16" s="550"/>
      <c r="Q16" s="550"/>
      <c r="R16" s="550"/>
      <c r="S16" s="226"/>
      <c r="T16" s="549">
        <f t="shared" si="3"/>
        <v>0</v>
      </c>
      <c r="U16" s="550"/>
      <c r="V16" s="550"/>
      <c r="W16" s="550"/>
      <c r="X16" s="226"/>
      <c r="Y16" s="549">
        <f t="shared" si="4"/>
        <v>0</v>
      </c>
      <c r="Z16" s="550"/>
      <c r="AA16" s="550"/>
      <c r="AB16" s="550"/>
      <c r="AC16" s="550"/>
      <c r="AD16" s="550"/>
      <c r="AE16" s="550"/>
      <c r="AF16" s="550"/>
      <c r="AG16" s="226"/>
      <c r="AH16" s="549">
        <f t="shared" si="6"/>
        <v>0</v>
      </c>
      <c r="AI16" s="550"/>
      <c r="AJ16" s="550"/>
      <c r="AK16" s="550"/>
      <c r="AL16" s="550"/>
      <c r="AM16" s="550"/>
      <c r="AN16" s="550"/>
      <c r="AO16" s="550"/>
      <c r="AP16" s="550"/>
      <c r="AQ16" s="226"/>
      <c r="AR16" s="549">
        <f t="shared" si="8"/>
        <v>0</v>
      </c>
      <c r="AS16" s="550"/>
      <c r="AT16" s="550"/>
      <c r="AU16" s="550"/>
      <c r="AV16" s="550"/>
      <c r="AW16" s="550"/>
      <c r="AX16" s="550"/>
      <c r="AY16" s="550"/>
      <c r="AZ16" s="550"/>
      <c r="BA16" s="550"/>
      <c r="BB16" s="550"/>
      <c r="BC16" s="550"/>
      <c r="BD16" s="226"/>
      <c r="BE16" s="549">
        <f t="shared" si="10"/>
        <v>0</v>
      </c>
      <c r="BF16" s="550"/>
      <c r="BG16" s="550"/>
      <c r="BH16" s="550"/>
      <c r="BI16" s="550"/>
      <c r="BJ16" s="550"/>
      <c r="BK16" s="550"/>
      <c r="BL16" s="550"/>
      <c r="BM16" s="550"/>
      <c r="BN16" s="226"/>
      <c r="BO16" s="549">
        <f t="shared" si="12"/>
        <v>0</v>
      </c>
      <c r="BP16" s="550"/>
      <c r="BQ16" s="550"/>
      <c r="BR16" s="550"/>
      <c r="BS16" s="226"/>
      <c r="BT16" s="549">
        <f t="shared" si="13"/>
        <v>0</v>
      </c>
      <c r="BU16" s="550"/>
      <c r="BV16" s="550"/>
      <c r="BW16" s="550"/>
      <c r="BX16" s="550"/>
      <c r="BY16" s="550"/>
      <c r="BZ16" s="550"/>
      <c r="CA16" s="550"/>
      <c r="CB16" s="550"/>
      <c r="CC16" s="226"/>
      <c r="CD16" s="549">
        <f t="shared" si="15"/>
        <v>0</v>
      </c>
      <c r="CE16" s="550"/>
      <c r="CF16" s="550"/>
      <c r="CG16" s="550"/>
      <c r="CH16" s="550"/>
      <c r="CI16" s="550"/>
      <c r="CJ16" s="550"/>
      <c r="CK16" s="550"/>
      <c r="CL16" s="550"/>
      <c r="CM16" s="550"/>
      <c r="CN16" s="550"/>
      <c r="CO16" s="550"/>
      <c r="CP16" s="550"/>
      <c r="CQ16" s="550"/>
      <c r="CR16" s="550"/>
      <c r="CS16" s="550"/>
      <c r="CT16" s="226"/>
      <c r="CU16" s="549">
        <f t="shared" si="17"/>
        <v>0</v>
      </c>
      <c r="CV16" s="550"/>
      <c r="CW16" s="550"/>
      <c r="CX16" s="550"/>
      <c r="CY16" s="550"/>
      <c r="CZ16" s="550"/>
      <c r="DA16" s="226"/>
      <c r="DB16" s="516"/>
    </row>
    <row r="17" spans="6:106" ht="22.5" customHeight="1">
      <c r="F17" s="117" t="s">
        <v>1175</v>
      </c>
      <c r="G17" s="455" t="s">
        <v>1176</v>
      </c>
      <c r="H17" s="549">
        <f t="shared" si="0"/>
        <v>0</v>
      </c>
      <c r="I17" s="550"/>
      <c r="J17" s="226"/>
      <c r="K17" s="549">
        <f t="shared" si="1"/>
        <v>0</v>
      </c>
      <c r="L17" s="550"/>
      <c r="M17" s="550"/>
      <c r="N17" s="550"/>
      <c r="O17" s="550"/>
      <c r="P17" s="550"/>
      <c r="Q17" s="550"/>
      <c r="R17" s="550"/>
      <c r="S17" s="226"/>
      <c r="T17" s="549">
        <f t="shared" si="3"/>
        <v>0</v>
      </c>
      <c r="U17" s="550"/>
      <c r="V17" s="550"/>
      <c r="W17" s="550"/>
      <c r="X17" s="226"/>
      <c r="Y17" s="549">
        <f t="shared" si="4"/>
        <v>0</v>
      </c>
      <c r="Z17" s="550"/>
      <c r="AA17" s="550"/>
      <c r="AB17" s="550"/>
      <c r="AC17" s="550"/>
      <c r="AD17" s="550"/>
      <c r="AE17" s="550"/>
      <c r="AF17" s="550"/>
      <c r="AG17" s="226"/>
      <c r="AH17" s="549">
        <f t="shared" si="6"/>
        <v>0</v>
      </c>
      <c r="AI17" s="550"/>
      <c r="AJ17" s="550"/>
      <c r="AK17" s="550"/>
      <c r="AL17" s="550"/>
      <c r="AM17" s="550"/>
      <c r="AN17" s="550"/>
      <c r="AO17" s="550"/>
      <c r="AP17" s="550"/>
      <c r="AQ17" s="226"/>
      <c r="AR17" s="549">
        <f t="shared" si="8"/>
        <v>0</v>
      </c>
      <c r="AS17" s="550"/>
      <c r="AT17" s="550"/>
      <c r="AU17" s="550"/>
      <c r="AV17" s="550"/>
      <c r="AW17" s="550"/>
      <c r="AX17" s="550"/>
      <c r="AY17" s="550"/>
      <c r="AZ17" s="550"/>
      <c r="BA17" s="550"/>
      <c r="BB17" s="550"/>
      <c r="BC17" s="550"/>
      <c r="BD17" s="226"/>
      <c r="BE17" s="549">
        <f t="shared" si="10"/>
        <v>0</v>
      </c>
      <c r="BF17" s="550"/>
      <c r="BG17" s="550"/>
      <c r="BH17" s="550"/>
      <c r="BI17" s="550"/>
      <c r="BJ17" s="550"/>
      <c r="BK17" s="550"/>
      <c r="BL17" s="550"/>
      <c r="BM17" s="550"/>
      <c r="BN17" s="226"/>
      <c r="BO17" s="549">
        <f t="shared" si="12"/>
        <v>0</v>
      </c>
      <c r="BP17" s="550"/>
      <c r="BQ17" s="550"/>
      <c r="BR17" s="550"/>
      <c r="BS17" s="226"/>
      <c r="BT17" s="549">
        <f t="shared" si="13"/>
        <v>0</v>
      </c>
      <c r="BU17" s="550"/>
      <c r="BV17" s="550"/>
      <c r="BW17" s="550"/>
      <c r="BX17" s="550"/>
      <c r="BY17" s="550"/>
      <c r="BZ17" s="550"/>
      <c r="CA17" s="550"/>
      <c r="CB17" s="550"/>
      <c r="CC17" s="226"/>
      <c r="CD17" s="549">
        <f t="shared" si="15"/>
        <v>0</v>
      </c>
      <c r="CE17" s="550"/>
      <c r="CF17" s="550"/>
      <c r="CG17" s="550"/>
      <c r="CH17" s="550"/>
      <c r="CI17" s="550"/>
      <c r="CJ17" s="550"/>
      <c r="CK17" s="550"/>
      <c r="CL17" s="550"/>
      <c r="CM17" s="550"/>
      <c r="CN17" s="550"/>
      <c r="CO17" s="550"/>
      <c r="CP17" s="550"/>
      <c r="CQ17" s="550"/>
      <c r="CR17" s="550"/>
      <c r="CS17" s="550"/>
      <c r="CT17" s="226"/>
      <c r="CU17" s="549">
        <f t="shared" si="17"/>
        <v>0</v>
      </c>
      <c r="CV17" s="550"/>
      <c r="CW17" s="550"/>
      <c r="CX17" s="550"/>
      <c r="CY17" s="550"/>
      <c r="CZ17" s="550"/>
      <c r="DA17" s="226"/>
      <c r="DB17" s="516"/>
    </row>
    <row r="18" spans="6:106" ht="33.75" customHeight="1">
      <c r="F18" s="117" t="s">
        <v>1177</v>
      </c>
      <c r="G18" s="455" t="s">
        <v>1178</v>
      </c>
      <c r="H18" s="549">
        <f t="shared" si="0"/>
        <v>0</v>
      </c>
      <c r="I18" s="550"/>
      <c r="J18" s="226"/>
      <c r="K18" s="549">
        <f t="shared" si="1"/>
        <v>0</v>
      </c>
      <c r="L18" s="550"/>
      <c r="M18" s="550"/>
      <c r="N18" s="550"/>
      <c r="O18" s="550"/>
      <c r="P18" s="550"/>
      <c r="Q18" s="550"/>
      <c r="R18" s="550"/>
      <c r="S18" s="226"/>
      <c r="T18" s="549">
        <f t="shared" si="3"/>
        <v>0</v>
      </c>
      <c r="U18" s="550"/>
      <c r="V18" s="550"/>
      <c r="W18" s="550"/>
      <c r="X18" s="226"/>
      <c r="Y18" s="549">
        <f t="shared" si="4"/>
        <v>0</v>
      </c>
      <c r="Z18" s="550"/>
      <c r="AA18" s="550"/>
      <c r="AB18" s="550"/>
      <c r="AC18" s="550"/>
      <c r="AD18" s="550"/>
      <c r="AE18" s="550"/>
      <c r="AF18" s="550"/>
      <c r="AG18" s="226"/>
      <c r="AH18" s="549">
        <f t="shared" si="6"/>
        <v>0</v>
      </c>
      <c r="AI18" s="550"/>
      <c r="AJ18" s="550"/>
      <c r="AK18" s="550"/>
      <c r="AL18" s="550"/>
      <c r="AM18" s="550"/>
      <c r="AN18" s="550"/>
      <c r="AO18" s="550"/>
      <c r="AP18" s="550"/>
      <c r="AQ18" s="226"/>
      <c r="AR18" s="549">
        <f t="shared" si="8"/>
        <v>0</v>
      </c>
      <c r="AS18" s="550"/>
      <c r="AT18" s="550"/>
      <c r="AU18" s="550"/>
      <c r="AV18" s="550"/>
      <c r="AW18" s="550"/>
      <c r="AX18" s="550"/>
      <c r="AY18" s="550"/>
      <c r="AZ18" s="550"/>
      <c r="BA18" s="550"/>
      <c r="BB18" s="550"/>
      <c r="BC18" s="550"/>
      <c r="BD18" s="226"/>
      <c r="BE18" s="549">
        <f t="shared" si="10"/>
        <v>0</v>
      </c>
      <c r="BF18" s="550"/>
      <c r="BG18" s="550"/>
      <c r="BH18" s="550"/>
      <c r="BI18" s="550"/>
      <c r="BJ18" s="550"/>
      <c r="BK18" s="550"/>
      <c r="BL18" s="550"/>
      <c r="BM18" s="550"/>
      <c r="BN18" s="226"/>
      <c r="BO18" s="549">
        <f t="shared" si="12"/>
        <v>0</v>
      </c>
      <c r="BP18" s="550"/>
      <c r="BQ18" s="550"/>
      <c r="BR18" s="550"/>
      <c r="BS18" s="226"/>
      <c r="BT18" s="549">
        <f t="shared" si="13"/>
        <v>0</v>
      </c>
      <c r="BU18" s="550"/>
      <c r="BV18" s="550"/>
      <c r="BW18" s="550"/>
      <c r="BX18" s="550"/>
      <c r="BY18" s="550"/>
      <c r="BZ18" s="550"/>
      <c r="CA18" s="550"/>
      <c r="CB18" s="550"/>
      <c r="CC18" s="226"/>
      <c r="CD18" s="549">
        <f t="shared" si="15"/>
        <v>0</v>
      </c>
      <c r="CE18" s="550"/>
      <c r="CF18" s="550"/>
      <c r="CG18" s="550"/>
      <c r="CH18" s="550"/>
      <c r="CI18" s="550"/>
      <c r="CJ18" s="550"/>
      <c r="CK18" s="550"/>
      <c r="CL18" s="550"/>
      <c r="CM18" s="550"/>
      <c r="CN18" s="550"/>
      <c r="CO18" s="550"/>
      <c r="CP18" s="550"/>
      <c r="CQ18" s="550"/>
      <c r="CR18" s="550"/>
      <c r="CS18" s="550"/>
      <c r="CT18" s="226"/>
      <c r="CU18" s="549">
        <f t="shared" si="17"/>
        <v>0</v>
      </c>
      <c r="CV18" s="550"/>
      <c r="CW18" s="550"/>
      <c r="CX18" s="550"/>
      <c r="CY18" s="550"/>
      <c r="CZ18" s="550"/>
      <c r="DA18" s="226"/>
      <c r="DB18" s="516"/>
    </row>
    <row r="19" spans="6:106" ht="33.75" customHeight="1">
      <c r="F19" s="117" t="s">
        <v>1179</v>
      </c>
      <c r="G19" s="455" t="s">
        <v>1180</v>
      </c>
      <c r="H19" s="549">
        <f t="shared" si="0"/>
        <v>0</v>
      </c>
      <c r="I19" s="550"/>
      <c r="J19" s="226"/>
      <c r="K19" s="549">
        <f t="shared" si="1"/>
        <v>0</v>
      </c>
      <c r="L19" s="550"/>
      <c r="M19" s="550"/>
      <c r="N19" s="550"/>
      <c r="O19" s="550"/>
      <c r="P19" s="550"/>
      <c r="Q19" s="550"/>
      <c r="R19" s="550"/>
      <c r="S19" s="226"/>
      <c r="T19" s="549">
        <f t="shared" si="3"/>
        <v>0</v>
      </c>
      <c r="U19" s="550"/>
      <c r="V19" s="550"/>
      <c r="W19" s="550"/>
      <c r="X19" s="226"/>
      <c r="Y19" s="549">
        <f t="shared" si="4"/>
        <v>0</v>
      </c>
      <c r="Z19" s="550"/>
      <c r="AA19" s="550"/>
      <c r="AB19" s="550"/>
      <c r="AC19" s="550"/>
      <c r="AD19" s="550"/>
      <c r="AE19" s="550"/>
      <c r="AF19" s="550"/>
      <c r="AG19" s="226"/>
      <c r="AH19" s="549">
        <f t="shared" si="6"/>
        <v>0</v>
      </c>
      <c r="AI19" s="550"/>
      <c r="AJ19" s="550"/>
      <c r="AK19" s="550"/>
      <c r="AL19" s="550"/>
      <c r="AM19" s="550"/>
      <c r="AN19" s="550"/>
      <c r="AO19" s="550"/>
      <c r="AP19" s="550"/>
      <c r="AQ19" s="226"/>
      <c r="AR19" s="549">
        <f t="shared" si="8"/>
        <v>0</v>
      </c>
      <c r="AS19" s="550"/>
      <c r="AT19" s="550"/>
      <c r="AU19" s="550"/>
      <c r="AV19" s="550"/>
      <c r="AW19" s="550"/>
      <c r="AX19" s="550"/>
      <c r="AY19" s="550"/>
      <c r="AZ19" s="550"/>
      <c r="BA19" s="550"/>
      <c r="BB19" s="550"/>
      <c r="BC19" s="550"/>
      <c r="BD19" s="226"/>
      <c r="BE19" s="549">
        <f t="shared" si="10"/>
        <v>0</v>
      </c>
      <c r="BF19" s="550"/>
      <c r="BG19" s="550"/>
      <c r="BH19" s="550"/>
      <c r="BI19" s="550"/>
      <c r="BJ19" s="550"/>
      <c r="BK19" s="550"/>
      <c r="BL19" s="550"/>
      <c r="BM19" s="550"/>
      <c r="BN19" s="226"/>
      <c r="BO19" s="549">
        <f t="shared" si="12"/>
        <v>0</v>
      </c>
      <c r="BP19" s="550"/>
      <c r="BQ19" s="550"/>
      <c r="BR19" s="550"/>
      <c r="BS19" s="226"/>
      <c r="BT19" s="549">
        <f t="shared" si="13"/>
        <v>0</v>
      </c>
      <c r="BU19" s="550"/>
      <c r="BV19" s="550"/>
      <c r="BW19" s="550"/>
      <c r="BX19" s="550"/>
      <c r="BY19" s="550"/>
      <c r="BZ19" s="550"/>
      <c r="CA19" s="550"/>
      <c r="CB19" s="550"/>
      <c r="CC19" s="226"/>
      <c r="CD19" s="549">
        <f t="shared" si="15"/>
        <v>0</v>
      </c>
      <c r="CE19" s="550"/>
      <c r="CF19" s="550"/>
      <c r="CG19" s="550"/>
      <c r="CH19" s="550"/>
      <c r="CI19" s="550"/>
      <c r="CJ19" s="550"/>
      <c r="CK19" s="550"/>
      <c r="CL19" s="550"/>
      <c r="CM19" s="550"/>
      <c r="CN19" s="550"/>
      <c r="CO19" s="550"/>
      <c r="CP19" s="550"/>
      <c r="CQ19" s="550"/>
      <c r="CR19" s="550"/>
      <c r="CS19" s="550"/>
      <c r="CT19" s="226"/>
      <c r="CU19" s="549">
        <f t="shared" si="17"/>
        <v>0</v>
      </c>
      <c r="CV19" s="550"/>
      <c r="CW19" s="550"/>
      <c r="CX19" s="550"/>
      <c r="CY19" s="550"/>
      <c r="CZ19" s="550"/>
      <c r="DA19" s="226"/>
      <c r="DB19" s="516"/>
    </row>
    <row r="20" spans="6:106" ht="45" customHeight="1">
      <c r="F20" s="117" t="s">
        <v>1181</v>
      </c>
      <c r="G20" s="455" t="s">
        <v>1182</v>
      </c>
      <c r="H20" s="549">
        <f t="shared" si="0"/>
        <v>0</v>
      </c>
      <c r="I20" s="550"/>
      <c r="J20" s="226"/>
      <c r="K20" s="549">
        <f t="shared" si="1"/>
        <v>0</v>
      </c>
      <c r="L20" s="550"/>
      <c r="M20" s="550"/>
      <c r="N20" s="550"/>
      <c r="O20" s="550"/>
      <c r="P20" s="550"/>
      <c r="Q20" s="550"/>
      <c r="R20" s="550"/>
      <c r="S20" s="226"/>
      <c r="T20" s="549">
        <f t="shared" si="3"/>
        <v>0</v>
      </c>
      <c r="U20" s="550"/>
      <c r="V20" s="550"/>
      <c r="W20" s="550"/>
      <c r="X20" s="226"/>
      <c r="Y20" s="549">
        <f t="shared" si="4"/>
        <v>0</v>
      </c>
      <c r="Z20" s="550"/>
      <c r="AA20" s="550"/>
      <c r="AB20" s="550"/>
      <c r="AC20" s="550"/>
      <c r="AD20" s="550"/>
      <c r="AE20" s="550"/>
      <c r="AF20" s="550"/>
      <c r="AG20" s="226"/>
      <c r="AH20" s="549">
        <f t="shared" si="6"/>
        <v>0</v>
      </c>
      <c r="AI20" s="550"/>
      <c r="AJ20" s="550"/>
      <c r="AK20" s="550"/>
      <c r="AL20" s="550"/>
      <c r="AM20" s="550"/>
      <c r="AN20" s="550"/>
      <c r="AO20" s="550"/>
      <c r="AP20" s="550"/>
      <c r="AQ20" s="226"/>
      <c r="AR20" s="549">
        <f t="shared" si="8"/>
        <v>0</v>
      </c>
      <c r="AS20" s="550"/>
      <c r="AT20" s="550"/>
      <c r="AU20" s="550"/>
      <c r="AV20" s="550"/>
      <c r="AW20" s="550"/>
      <c r="AX20" s="550"/>
      <c r="AY20" s="550"/>
      <c r="AZ20" s="550"/>
      <c r="BA20" s="550"/>
      <c r="BB20" s="550"/>
      <c r="BC20" s="550"/>
      <c r="BD20" s="226"/>
      <c r="BE20" s="549">
        <f t="shared" si="10"/>
        <v>0</v>
      </c>
      <c r="BF20" s="550"/>
      <c r="BG20" s="550"/>
      <c r="BH20" s="550"/>
      <c r="BI20" s="550"/>
      <c r="BJ20" s="550"/>
      <c r="BK20" s="550"/>
      <c r="BL20" s="550"/>
      <c r="BM20" s="550"/>
      <c r="BN20" s="226"/>
      <c r="BO20" s="549">
        <f t="shared" si="12"/>
        <v>0</v>
      </c>
      <c r="BP20" s="550"/>
      <c r="BQ20" s="550"/>
      <c r="BR20" s="550"/>
      <c r="BS20" s="226"/>
      <c r="BT20" s="549">
        <f t="shared" si="13"/>
        <v>0</v>
      </c>
      <c r="BU20" s="550"/>
      <c r="BV20" s="550"/>
      <c r="BW20" s="550"/>
      <c r="BX20" s="550"/>
      <c r="BY20" s="550"/>
      <c r="BZ20" s="550"/>
      <c r="CA20" s="550"/>
      <c r="CB20" s="550"/>
      <c r="CC20" s="226"/>
      <c r="CD20" s="549">
        <f t="shared" si="15"/>
        <v>0</v>
      </c>
      <c r="CE20" s="550"/>
      <c r="CF20" s="550"/>
      <c r="CG20" s="550"/>
      <c r="CH20" s="550"/>
      <c r="CI20" s="550"/>
      <c r="CJ20" s="550"/>
      <c r="CK20" s="550"/>
      <c r="CL20" s="550"/>
      <c r="CM20" s="550"/>
      <c r="CN20" s="550"/>
      <c r="CO20" s="550"/>
      <c r="CP20" s="550"/>
      <c r="CQ20" s="550"/>
      <c r="CR20" s="550"/>
      <c r="CS20" s="550"/>
      <c r="CT20" s="226"/>
      <c r="CU20" s="549">
        <f t="shared" si="17"/>
        <v>0</v>
      </c>
      <c r="CV20" s="550"/>
      <c r="CW20" s="550"/>
      <c r="CX20" s="550"/>
      <c r="CY20" s="550"/>
      <c r="CZ20" s="550"/>
      <c r="DA20" s="226"/>
      <c r="DB20" s="516"/>
    </row>
    <row r="21" spans="6:106" ht="33.75" customHeight="1">
      <c r="F21" s="117" t="s">
        <v>1183</v>
      </c>
      <c r="G21" s="455" t="s">
        <v>1184</v>
      </c>
      <c r="H21" s="549">
        <f t="shared" si="0"/>
        <v>0</v>
      </c>
      <c r="I21" s="550"/>
      <c r="J21" s="226"/>
      <c r="K21" s="549">
        <f t="shared" si="1"/>
        <v>0</v>
      </c>
      <c r="L21" s="550"/>
      <c r="M21" s="550"/>
      <c r="N21" s="550"/>
      <c r="O21" s="550"/>
      <c r="P21" s="550"/>
      <c r="Q21" s="550"/>
      <c r="R21" s="550"/>
      <c r="S21" s="226"/>
      <c r="T21" s="549">
        <f t="shared" si="3"/>
        <v>0</v>
      </c>
      <c r="U21" s="550"/>
      <c r="V21" s="550"/>
      <c r="W21" s="550"/>
      <c r="X21" s="226"/>
      <c r="Y21" s="549">
        <f t="shared" si="4"/>
        <v>0</v>
      </c>
      <c r="Z21" s="550"/>
      <c r="AA21" s="550"/>
      <c r="AB21" s="550"/>
      <c r="AC21" s="550"/>
      <c r="AD21" s="550"/>
      <c r="AE21" s="550"/>
      <c r="AF21" s="550"/>
      <c r="AG21" s="226"/>
      <c r="AH21" s="549">
        <f t="shared" si="6"/>
        <v>0</v>
      </c>
      <c r="AI21" s="550"/>
      <c r="AJ21" s="550"/>
      <c r="AK21" s="550"/>
      <c r="AL21" s="550"/>
      <c r="AM21" s="550"/>
      <c r="AN21" s="550"/>
      <c r="AO21" s="550"/>
      <c r="AP21" s="550"/>
      <c r="AQ21" s="226"/>
      <c r="AR21" s="549">
        <f t="shared" si="8"/>
        <v>0</v>
      </c>
      <c r="AS21" s="550"/>
      <c r="AT21" s="550"/>
      <c r="AU21" s="550"/>
      <c r="AV21" s="550"/>
      <c r="AW21" s="550"/>
      <c r="AX21" s="550"/>
      <c r="AY21" s="550"/>
      <c r="AZ21" s="550"/>
      <c r="BA21" s="550"/>
      <c r="BB21" s="550"/>
      <c r="BC21" s="550"/>
      <c r="BD21" s="226"/>
      <c r="BE21" s="549">
        <f t="shared" si="10"/>
        <v>0</v>
      </c>
      <c r="BF21" s="550"/>
      <c r="BG21" s="550"/>
      <c r="BH21" s="550"/>
      <c r="BI21" s="550"/>
      <c r="BJ21" s="550"/>
      <c r="BK21" s="550"/>
      <c r="BL21" s="550"/>
      <c r="BM21" s="550"/>
      <c r="BN21" s="226"/>
      <c r="BO21" s="549">
        <f t="shared" si="12"/>
        <v>0</v>
      </c>
      <c r="BP21" s="550"/>
      <c r="BQ21" s="550"/>
      <c r="BR21" s="550"/>
      <c r="BS21" s="226"/>
      <c r="BT21" s="549">
        <f t="shared" si="13"/>
        <v>0</v>
      </c>
      <c r="BU21" s="550"/>
      <c r="BV21" s="550"/>
      <c r="BW21" s="550"/>
      <c r="BX21" s="550"/>
      <c r="BY21" s="550"/>
      <c r="BZ21" s="550"/>
      <c r="CA21" s="550"/>
      <c r="CB21" s="550"/>
      <c r="CC21" s="226"/>
      <c r="CD21" s="549">
        <f t="shared" si="15"/>
        <v>0</v>
      </c>
      <c r="CE21" s="550"/>
      <c r="CF21" s="550"/>
      <c r="CG21" s="550"/>
      <c r="CH21" s="550"/>
      <c r="CI21" s="550"/>
      <c r="CJ21" s="550"/>
      <c r="CK21" s="550"/>
      <c r="CL21" s="550"/>
      <c r="CM21" s="550"/>
      <c r="CN21" s="550"/>
      <c r="CO21" s="550"/>
      <c r="CP21" s="550"/>
      <c r="CQ21" s="550"/>
      <c r="CR21" s="550"/>
      <c r="CS21" s="550"/>
      <c r="CT21" s="226"/>
      <c r="CU21" s="549">
        <f t="shared" si="17"/>
        <v>0</v>
      </c>
      <c r="CV21" s="550"/>
      <c r="CW21" s="550"/>
      <c r="CX21" s="550"/>
      <c r="CY21" s="550"/>
      <c r="CZ21" s="550"/>
      <c r="DA21" s="226"/>
      <c r="DB21" s="516"/>
    </row>
    <row r="22" spans="6:106" ht="33.75" customHeight="1">
      <c r="F22" s="117" t="s">
        <v>1185</v>
      </c>
      <c r="G22" s="455" t="s">
        <v>1186</v>
      </c>
      <c r="H22" s="549">
        <f t="shared" si="0"/>
        <v>0</v>
      </c>
      <c r="I22" s="550"/>
      <c r="J22" s="226"/>
      <c r="K22" s="549">
        <f t="shared" si="1"/>
        <v>0</v>
      </c>
      <c r="L22" s="550"/>
      <c r="M22" s="550"/>
      <c r="N22" s="550"/>
      <c r="O22" s="550"/>
      <c r="P22" s="550"/>
      <c r="Q22" s="550"/>
      <c r="R22" s="550"/>
      <c r="S22" s="226"/>
      <c r="T22" s="549">
        <f t="shared" si="3"/>
        <v>0</v>
      </c>
      <c r="U22" s="550"/>
      <c r="V22" s="550"/>
      <c r="W22" s="550"/>
      <c r="X22" s="226"/>
      <c r="Y22" s="549">
        <f t="shared" si="4"/>
        <v>0</v>
      </c>
      <c r="Z22" s="550"/>
      <c r="AA22" s="550"/>
      <c r="AB22" s="550"/>
      <c r="AC22" s="550"/>
      <c r="AD22" s="550"/>
      <c r="AE22" s="550"/>
      <c r="AF22" s="550"/>
      <c r="AG22" s="226"/>
      <c r="AH22" s="549">
        <f t="shared" si="6"/>
        <v>0</v>
      </c>
      <c r="AI22" s="550"/>
      <c r="AJ22" s="550"/>
      <c r="AK22" s="550"/>
      <c r="AL22" s="550"/>
      <c r="AM22" s="550"/>
      <c r="AN22" s="550"/>
      <c r="AO22" s="550"/>
      <c r="AP22" s="550"/>
      <c r="AQ22" s="226"/>
      <c r="AR22" s="549">
        <f t="shared" si="8"/>
        <v>0</v>
      </c>
      <c r="AS22" s="550"/>
      <c r="AT22" s="550"/>
      <c r="AU22" s="550"/>
      <c r="AV22" s="550"/>
      <c r="AW22" s="550"/>
      <c r="AX22" s="550"/>
      <c r="AY22" s="550"/>
      <c r="AZ22" s="550"/>
      <c r="BA22" s="550"/>
      <c r="BB22" s="550"/>
      <c r="BC22" s="550"/>
      <c r="BD22" s="226"/>
      <c r="BE22" s="549">
        <f t="shared" si="10"/>
        <v>0</v>
      </c>
      <c r="BF22" s="550"/>
      <c r="BG22" s="550"/>
      <c r="BH22" s="550"/>
      <c r="BI22" s="550"/>
      <c r="BJ22" s="550"/>
      <c r="BK22" s="550"/>
      <c r="BL22" s="550"/>
      <c r="BM22" s="550"/>
      <c r="BN22" s="226"/>
      <c r="BO22" s="549">
        <f t="shared" si="12"/>
        <v>0</v>
      </c>
      <c r="BP22" s="550"/>
      <c r="BQ22" s="550"/>
      <c r="BR22" s="550"/>
      <c r="BS22" s="226"/>
      <c r="BT22" s="549">
        <f t="shared" si="13"/>
        <v>0</v>
      </c>
      <c r="BU22" s="550"/>
      <c r="BV22" s="550"/>
      <c r="BW22" s="550"/>
      <c r="BX22" s="550"/>
      <c r="BY22" s="550"/>
      <c r="BZ22" s="550"/>
      <c r="CA22" s="550"/>
      <c r="CB22" s="550"/>
      <c r="CC22" s="226"/>
      <c r="CD22" s="549">
        <f t="shared" si="15"/>
        <v>0</v>
      </c>
      <c r="CE22" s="550"/>
      <c r="CF22" s="550"/>
      <c r="CG22" s="550"/>
      <c r="CH22" s="550"/>
      <c r="CI22" s="550"/>
      <c r="CJ22" s="550"/>
      <c r="CK22" s="550"/>
      <c r="CL22" s="550"/>
      <c r="CM22" s="550"/>
      <c r="CN22" s="550"/>
      <c r="CO22" s="550"/>
      <c r="CP22" s="550"/>
      <c r="CQ22" s="550"/>
      <c r="CR22" s="550"/>
      <c r="CS22" s="550"/>
      <c r="CT22" s="226"/>
      <c r="CU22" s="549">
        <f t="shared" si="17"/>
        <v>0</v>
      </c>
      <c r="CV22" s="550"/>
      <c r="CW22" s="550"/>
      <c r="CX22" s="550"/>
      <c r="CY22" s="550"/>
      <c r="CZ22" s="550"/>
      <c r="DA22" s="226"/>
      <c r="DB22" s="516"/>
    </row>
    <row r="23" spans="6:106" ht="22.5" customHeight="1">
      <c r="F23" s="117" t="s">
        <v>1187</v>
      </c>
      <c r="G23" s="455" t="s">
        <v>1188</v>
      </c>
      <c r="H23" s="549">
        <f t="shared" si="0"/>
        <v>0</v>
      </c>
      <c r="I23" s="550"/>
      <c r="J23" s="226"/>
      <c r="K23" s="549">
        <f t="shared" si="1"/>
        <v>0</v>
      </c>
      <c r="L23" s="550"/>
      <c r="M23" s="550"/>
      <c r="N23" s="550"/>
      <c r="O23" s="550"/>
      <c r="P23" s="550"/>
      <c r="Q23" s="550"/>
      <c r="R23" s="550"/>
      <c r="S23" s="226"/>
      <c r="T23" s="549">
        <f t="shared" si="3"/>
        <v>0</v>
      </c>
      <c r="U23" s="550"/>
      <c r="V23" s="550"/>
      <c r="W23" s="550"/>
      <c r="X23" s="226"/>
      <c r="Y23" s="549">
        <f t="shared" si="4"/>
        <v>0</v>
      </c>
      <c r="Z23" s="550"/>
      <c r="AA23" s="550"/>
      <c r="AB23" s="550"/>
      <c r="AC23" s="550"/>
      <c r="AD23" s="550"/>
      <c r="AE23" s="550"/>
      <c r="AF23" s="550"/>
      <c r="AG23" s="226"/>
      <c r="AH23" s="549">
        <f t="shared" si="6"/>
        <v>0</v>
      </c>
      <c r="AI23" s="550"/>
      <c r="AJ23" s="550"/>
      <c r="AK23" s="550"/>
      <c r="AL23" s="550"/>
      <c r="AM23" s="550"/>
      <c r="AN23" s="550"/>
      <c r="AO23" s="550"/>
      <c r="AP23" s="550"/>
      <c r="AQ23" s="226"/>
      <c r="AR23" s="549">
        <f t="shared" si="8"/>
        <v>0</v>
      </c>
      <c r="AS23" s="550"/>
      <c r="AT23" s="550"/>
      <c r="AU23" s="550"/>
      <c r="AV23" s="550"/>
      <c r="AW23" s="550"/>
      <c r="AX23" s="550"/>
      <c r="AY23" s="550"/>
      <c r="AZ23" s="550"/>
      <c r="BA23" s="550"/>
      <c r="BB23" s="550"/>
      <c r="BC23" s="550"/>
      <c r="BD23" s="226"/>
      <c r="BE23" s="549">
        <f t="shared" si="10"/>
        <v>0</v>
      </c>
      <c r="BF23" s="550"/>
      <c r="BG23" s="550"/>
      <c r="BH23" s="550"/>
      <c r="BI23" s="550"/>
      <c r="BJ23" s="550"/>
      <c r="BK23" s="550"/>
      <c r="BL23" s="550"/>
      <c r="BM23" s="550"/>
      <c r="BN23" s="226"/>
      <c r="BO23" s="549">
        <f t="shared" si="12"/>
        <v>0</v>
      </c>
      <c r="BP23" s="550"/>
      <c r="BQ23" s="550"/>
      <c r="BR23" s="550"/>
      <c r="BS23" s="226"/>
      <c r="BT23" s="549">
        <f t="shared" si="13"/>
        <v>0</v>
      </c>
      <c r="BU23" s="550"/>
      <c r="BV23" s="550"/>
      <c r="BW23" s="550"/>
      <c r="BX23" s="550"/>
      <c r="BY23" s="550"/>
      <c r="BZ23" s="550"/>
      <c r="CA23" s="550"/>
      <c r="CB23" s="550"/>
      <c r="CC23" s="226"/>
      <c r="CD23" s="549">
        <f t="shared" si="15"/>
        <v>0</v>
      </c>
      <c r="CE23" s="550"/>
      <c r="CF23" s="550"/>
      <c r="CG23" s="550"/>
      <c r="CH23" s="550"/>
      <c r="CI23" s="550"/>
      <c r="CJ23" s="550"/>
      <c r="CK23" s="550"/>
      <c r="CL23" s="550"/>
      <c r="CM23" s="550"/>
      <c r="CN23" s="550"/>
      <c r="CO23" s="550"/>
      <c r="CP23" s="550"/>
      <c r="CQ23" s="550"/>
      <c r="CR23" s="550"/>
      <c r="CS23" s="550"/>
      <c r="CT23" s="226"/>
      <c r="CU23" s="549">
        <f t="shared" si="17"/>
        <v>0</v>
      </c>
      <c r="CV23" s="550"/>
      <c r="CW23" s="550"/>
      <c r="CX23" s="550"/>
      <c r="CY23" s="550"/>
      <c r="CZ23" s="550"/>
      <c r="DA23" s="226"/>
      <c r="DB23" s="516"/>
    </row>
    <row r="24" spans="6:106" ht="22.5" customHeight="1">
      <c r="F24" s="117" t="s">
        <v>1189</v>
      </c>
      <c r="G24" s="455" t="s">
        <v>1190</v>
      </c>
      <c r="H24" s="549">
        <f t="shared" si="0"/>
        <v>0</v>
      </c>
      <c r="I24" s="550"/>
      <c r="J24" s="226"/>
      <c r="K24" s="549">
        <f t="shared" si="1"/>
        <v>0</v>
      </c>
      <c r="L24" s="550"/>
      <c r="M24" s="550"/>
      <c r="N24" s="550"/>
      <c r="O24" s="550"/>
      <c r="P24" s="550"/>
      <c r="Q24" s="550"/>
      <c r="R24" s="550"/>
      <c r="S24" s="226"/>
      <c r="T24" s="549">
        <f t="shared" si="3"/>
        <v>0</v>
      </c>
      <c r="U24" s="550"/>
      <c r="V24" s="550"/>
      <c r="W24" s="550"/>
      <c r="X24" s="226"/>
      <c r="Y24" s="549">
        <f t="shared" si="4"/>
        <v>0</v>
      </c>
      <c r="Z24" s="550"/>
      <c r="AA24" s="550"/>
      <c r="AB24" s="550"/>
      <c r="AC24" s="550"/>
      <c r="AD24" s="550"/>
      <c r="AE24" s="550"/>
      <c r="AF24" s="550"/>
      <c r="AG24" s="226"/>
      <c r="AH24" s="549">
        <f t="shared" si="6"/>
        <v>0</v>
      </c>
      <c r="AI24" s="550"/>
      <c r="AJ24" s="550"/>
      <c r="AK24" s="550"/>
      <c r="AL24" s="550"/>
      <c r="AM24" s="550"/>
      <c r="AN24" s="550"/>
      <c r="AO24" s="550"/>
      <c r="AP24" s="550"/>
      <c r="AQ24" s="226"/>
      <c r="AR24" s="549">
        <f t="shared" si="8"/>
        <v>0</v>
      </c>
      <c r="AS24" s="550"/>
      <c r="AT24" s="550"/>
      <c r="AU24" s="550"/>
      <c r="AV24" s="550"/>
      <c r="AW24" s="550"/>
      <c r="AX24" s="550"/>
      <c r="AY24" s="550"/>
      <c r="AZ24" s="550"/>
      <c r="BA24" s="550"/>
      <c r="BB24" s="550"/>
      <c r="BC24" s="550"/>
      <c r="BD24" s="226"/>
      <c r="BE24" s="549">
        <f t="shared" si="10"/>
        <v>0</v>
      </c>
      <c r="BF24" s="550"/>
      <c r="BG24" s="550"/>
      <c r="BH24" s="550"/>
      <c r="BI24" s="550"/>
      <c r="BJ24" s="550"/>
      <c r="BK24" s="550"/>
      <c r="BL24" s="550"/>
      <c r="BM24" s="550"/>
      <c r="BN24" s="226"/>
      <c r="BO24" s="549">
        <f t="shared" si="12"/>
        <v>0</v>
      </c>
      <c r="BP24" s="550"/>
      <c r="BQ24" s="550"/>
      <c r="BR24" s="550"/>
      <c r="BS24" s="226"/>
      <c r="BT24" s="549">
        <f t="shared" si="13"/>
        <v>0</v>
      </c>
      <c r="BU24" s="550"/>
      <c r="BV24" s="550"/>
      <c r="BW24" s="550"/>
      <c r="BX24" s="550"/>
      <c r="BY24" s="550"/>
      <c r="BZ24" s="550"/>
      <c r="CA24" s="550"/>
      <c r="CB24" s="550"/>
      <c r="CC24" s="226"/>
      <c r="CD24" s="549">
        <f t="shared" si="15"/>
        <v>0</v>
      </c>
      <c r="CE24" s="550"/>
      <c r="CF24" s="550"/>
      <c r="CG24" s="550"/>
      <c r="CH24" s="550"/>
      <c r="CI24" s="550"/>
      <c r="CJ24" s="550"/>
      <c r="CK24" s="550"/>
      <c r="CL24" s="550"/>
      <c r="CM24" s="550"/>
      <c r="CN24" s="550"/>
      <c r="CO24" s="550"/>
      <c r="CP24" s="550"/>
      <c r="CQ24" s="550"/>
      <c r="CR24" s="550"/>
      <c r="CS24" s="550"/>
      <c r="CT24" s="226"/>
      <c r="CU24" s="549">
        <f t="shared" si="17"/>
        <v>0</v>
      </c>
      <c r="CV24" s="550"/>
      <c r="CW24" s="550"/>
      <c r="CX24" s="550"/>
      <c r="CY24" s="550"/>
      <c r="CZ24" s="550"/>
      <c r="DA24" s="226"/>
      <c r="DB24" s="516"/>
    </row>
    <row r="25" spans="6:106" ht="33.75" customHeight="1">
      <c r="F25" s="117" t="s">
        <v>1191</v>
      </c>
      <c r="G25" s="455" t="s">
        <v>1192</v>
      </c>
      <c r="H25" s="549">
        <f t="shared" si="0"/>
        <v>0</v>
      </c>
      <c r="I25" s="550"/>
      <c r="J25" s="226"/>
      <c r="K25" s="549">
        <f t="shared" si="1"/>
        <v>0</v>
      </c>
      <c r="L25" s="550"/>
      <c r="M25" s="550"/>
      <c r="N25" s="550"/>
      <c r="O25" s="550"/>
      <c r="P25" s="550"/>
      <c r="Q25" s="550"/>
      <c r="R25" s="550"/>
      <c r="S25" s="226"/>
      <c r="T25" s="549">
        <f t="shared" si="3"/>
        <v>0</v>
      </c>
      <c r="U25" s="550"/>
      <c r="V25" s="550"/>
      <c r="W25" s="550"/>
      <c r="X25" s="226"/>
      <c r="Y25" s="549">
        <f t="shared" si="4"/>
        <v>0</v>
      </c>
      <c r="Z25" s="550"/>
      <c r="AA25" s="550"/>
      <c r="AB25" s="550"/>
      <c r="AC25" s="550"/>
      <c r="AD25" s="550"/>
      <c r="AE25" s="550"/>
      <c r="AF25" s="550"/>
      <c r="AG25" s="226"/>
      <c r="AH25" s="549">
        <f t="shared" si="6"/>
        <v>0</v>
      </c>
      <c r="AI25" s="550"/>
      <c r="AJ25" s="550"/>
      <c r="AK25" s="550"/>
      <c r="AL25" s="550"/>
      <c r="AM25" s="550"/>
      <c r="AN25" s="550"/>
      <c r="AO25" s="550"/>
      <c r="AP25" s="550"/>
      <c r="AQ25" s="226"/>
      <c r="AR25" s="549">
        <f t="shared" si="8"/>
        <v>0</v>
      </c>
      <c r="AS25" s="550"/>
      <c r="AT25" s="550"/>
      <c r="AU25" s="550"/>
      <c r="AV25" s="550"/>
      <c r="AW25" s="550"/>
      <c r="AX25" s="550"/>
      <c r="AY25" s="550"/>
      <c r="AZ25" s="550"/>
      <c r="BA25" s="550"/>
      <c r="BB25" s="550"/>
      <c r="BC25" s="550"/>
      <c r="BD25" s="226"/>
      <c r="BE25" s="549">
        <f t="shared" si="10"/>
        <v>0</v>
      </c>
      <c r="BF25" s="550"/>
      <c r="BG25" s="550"/>
      <c r="BH25" s="550"/>
      <c r="BI25" s="550"/>
      <c r="BJ25" s="550"/>
      <c r="BK25" s="550"/>
      <c r="BL25" s="550"/>
      <c r="BM25" s="550"/>
      <c r="BN25" s="226"/>
      <c r="BO25" s="549">
        <f t="shared" si="12"/>
        <v>0</v>
      </c>
      <c r="BP25" s="550"/>
      <c r="BQ25" s="550"/>
      <c r="BR25" s="550"/>
      <c r="BS25" s="226"/>
      <c r="BT25" s="549">
        <f t="shared" si="13"/>
        <v>0</v>
      </c>
      <c r="BU25" s="550"/>
      <c r="BV25" s="550"/>
      <c r="BW25" s="550"/>
      <c r="BX25" s="550"/>
      <c r="BY25" s="550"/>
      <c r="BZ25" s="550"/>
      <c r="CA25" s="550"/>
      <c r="CB25" s="550"/>
      <c r="CC25" s="226"/>
      <c r="CD25" s="549">
        <f t="shared" si="15"/>
        <v>0</v>
      </c>
      <c r="CE25" s="550"/>
      <c r="CF25" s="550"/>
      <c r="CG25" s="550"/>
      <c r="CH25" s="550"/>
      <c r="CI25" s="550"/>
      <c r="CJ25" s="550"/>
      <c r="CK25" s="550"/>
      <c r="CL25" s="550"/>
      <c r="CM25" s="550"/>
      <c r="CN25" s="550"/>
      <c r="CO25" s="550"/>
      <c r="CP25" s="550"/>
      <c r="CQ25" s="550"/>
      <c r="CR25" s="550"/>
      <c r="CS25" s="550"/>
      <c r="CT25" s="226"/>
      <c r="CU25" s="549">
        <f t="shared" si="17"/>
        <v>0</v>
      </c>
      <c r="CV25" s="550"/>
      <c r="CW25" s="550"/>
      <c r="CX25" s="550"/>
      <c r="CY25" s="550"/>
      <c r="CZ25" s="550"/>
      <c r="DA25" s="226"/>
      <c r="DB25" s="516"/>
    </row>
    <row r="26" spans="6:106" ht="33.75" customHeight="1">
      <c r="F26" s="117" t="s">
        <v>1193</v>
      </c>
      <c r="G26" s="455" t="s">
        <v>1194</v>
      </c>
      <c r="H26" s="549">
        <f t="shared" si="0"/>
        <v>0</v>
      </c>
      <c r="I26" s="550"/>
      <c r="J26" s="226"/>
      <c r="K26" s="549">
        <f t="shared" si="1"/>
        <v>0</v>
      </c>
      <c r="L26" s="550"/>
      <c r="M26" s="550"/>
      <c r="N26" s="550"/>
      <c r="O26" s="550"/>
      <c r="P26" s="550"/>
      <c r="Q26" s="550"/>
      <c r="R26" s="550"/>
      <c r="S26" s="226"/>
      <c r="T26" s="549">
        <f t="shared" si="3"/>
        <v>0</v>
      </c>
      <c r="U26" s="550"/>
      <c r="V26" s="550"/>
      <c r="W26" s="550"/>
      <c r="X26" s="226"/>
      <c r="Y26" s="549">
        <f t="shared" si="4"/>
        <v>0</v>
      </c>
      <c r="Z26" s="550"/>
      <c r="AA26" s="550"/>
      <c r="AB26" s="550"/>
      <c r="AC26" s="550"/>
      <c r="AD26" s="550"/>
      <c r="AE26" s="550"/>
      <c r="AF26" s="550"/>
      <c r="AG26" s="226"/>
      <c r="AH26" s="549">
        <f t="shared" si="6"/>
        <v>0</v>
      </c>
      <c r="AI26" s="550"/>
      <c r="AJ26" s="550"/>
      <c r="AK26" s="550"/>
      <c r="AL26" s="550"/>
      <c r="AM26" s="550"/>
      <c r="AN26" s="550"/>
      <c r="AO26" s="550"/>
      <c r="AP26" s="550"/>
      <c r="AQ26" s="226"/>
      <c r="AR26" s="549">
        <f t="shared" si="8"/>
        <v>0</v>
      </c>
      <c r="AS26" s="550"/>
      <c r="AT26" s="550"/>
      <c r="AU26" s="550"/>
      <c r="AV26" s="550"/>
      <c r="AW26" s="550"/>
      <c r="AX26" s="550"/>
      <c r="AY26" s="550"/>
      <c r="AZ26" s="550"/>
      <c r="BA26" s="550"/>
      <c r="BB26" s="550"/>
      <c r="BC26" s="550"/>
      <c r="BD26" s="226"/>
      <c r="BE26" s="549">
        <f t="shared" si="10"/>
        <v>0</v>
      </c>
      <c r="BF26" s="550"/>
      <c r="BG26" s="550"/>
      <c r="BH26" s="550"/>
      <c r="BI26" s="550"/>
      <c r="BJ26" s="550"/>
      <c r="BK26" s="550"/>
      <c r="BL26" s="550"/>
      <c r="BM26" s="550"/>
      <c r="BN26" s="226"/>
      <c r="BO26" s="549">
        <f t="shared" si="12"/>
        <v>0</v>
      </c>
      <c r="BP26" s="550"/>
      <c r="BQ26" s="550"/>
      <c r="BR26" s="550"/>
      <c r="BS26" s="226"/>
      <c r="BT26" s="549">
        <f t="shared" si="13"/>
        <v>0</v>
      </c>
      <c r="BU26" s="550"/>
      <c r="BV26" s="550"/>
      <c r="BW26" s="550"/>
      <c r="BX26" s="550"/>
      <c r="BY26" s="550"/>
      <c r="BZ26" s="550"/>
      <c r="CA26" s="550"/>
      <c r="CB26" s="550"/>
      <c r="CC26" s="226"/>
      <c r="CD26" s="549">
        <f t="shared" si="15"/>
        <v>0</v>
      </c>
      <c r="CE26" s="550"/>
      <c r="CF26" s="550"/>
      <c r="CG26" s="550"/>
      <c r="CH26" s="550"/>
      <c r="CI26" s="550"/>
      <c r="CJ26" s="550"/>
      <c r="CK26" s="550"/>
      <c r="CL26" s="550"/>
      <c r="CM26" s="550"/>
      <c r="CN26" s="550"/>
      <c r="CO26" s="550"/>
      <c r="CP26" s="550"/>
      <c r="CQ26" s="550"/>
      <c r="CR26" s="550"/>
      <c r="CS26" s="550"/>
      <c r="CT26" s="226"/>
      <c r="CU26" s="549">
        <f t="shared" si="17"/>
        <v>0</v>
      </c>
      <c r="CV26" s="550"/>
      <c r="CW26" s="550"/>
      <c r="CX26" s="550"/>
      <c r="CY26" s="550"/>
      <c r="CZ26" s="550"/>
      <c r="DA26" s="226"/>
      <c r="DB26" s="516"/>
    </row>
    <row r="27" spans="6:106" ht="11.25" customHeight="1">
      <c r="F27" s="117" t="s">
        <v>1195</v>
      </c>
      <c r="G27" s="455" t="s">
        <v>1196</v>
      </c>
      <c r="H27" s="549">
        <f t="shared" si="0"/>
        <v>0</v>
      </c>
      <c r="I27" s="550"/>
      <c r="J27" s="226"/>
      <c r="K27" s="549">
        <f t="shared" si="1"/>
        <v>0</v>
      </c>
      <c r="L27" s="550"/>
      <c r="M27" s="550"/>
      <c r="N27" s="550"/>
      <c r="O27" s="550"/>
      <c r="P27" s="550"/>
      <c r="Q27" s="550"/>
      <c r="R27" s="550"/>
      <c r="S27" s="226"/>
      <c r="T27" s="549">
        <f t="shared" si="3"/>
        <v>0</v>
      </c>
      <c r="U27" s="550"/>
      <c r="V27" s="550"/>
      <c r="W27" s="550"/>
      <c r="X27" s="226"/>
      <c r="Y27" s="549">
        <f t="shared" si="4"/>
        <v>0</v>
      </c>
      <c r="Z27" s="550"/>
      <c r="AA27" s="550"/>
      <c r="AB27" s="550"/>
      <c r="AC27" s="550"/>
      <c r="AD27" s="550"/>
      <c r="AE27" s="550"/>
      <c r="AF27" s="550"/>
      <c r="AG27" s="226"/>
      <c r="AH27" s="549">
        <f t="shared" si="6"/>
        <v>0</v>
      </c>
      <c r="AI27" s="550"/>
      <c r="AJ27" s="550"/>
      <c r="AK27" s="550"/>
      <c r="AL27" s="550"/>
      <c r="AM27" s="550"/>
      <c r="AN27" s="550"/>
      <c r="AO27" s="550"/>
      <c r="AP27" s="550"/>
      <c r="AQ27" s="226"/>
      <c r="AR27" s="549">
        <f t="shared" si="8"/>
        <v>0</v>
      </c>
      <c r="AS27" s="550"/>
      <c r="AT27" s="550"/>
      <c r="AU27" s="550"/>
      <c r="AV27" s="550"/>
      <c r="AW27" s="550"/>
      <c r="AX27" s="550"/>
      <c r="AY27" s="550"/>
      <c r="AZ27" s="550"/>
      <c r="BA27" s="550"/>
      <c r="BB27" s="550"/>
      <c r="BC27" s="550"/>
      <c r="BD27" s="226"/>
      <c r="BE27" s="549">
        <f t="shared" si="10"/>
        <v>0</v>
      </c>
      <c r="BF27" s="550"/>
      <c r="BG27" s="550"/>
      <c r="BH27" s="550"/>
      <c r="BI27" s="550"/>
      <c r="BJ27" s="550"/>
      <c r="BK27" s="550"/>
      <c r="BL27" s="550"/>
      <c r="BM27" s="550"/>
      <c r="BN27" s="226"/>
      <c r="BO27" s="549">
        <f t="shared" si="12"/>
        <v>0</v>
      </c>
      <c r="BP27" s="550"/>
      <c r="BQ27" s="550"/>
      <c r="BR27" s="550"/>
      <c r="BS27" s="226"/>
      <c r="BT27" s="549">
        <f t="shared" si="13"/>
        <v>0</v>
      </c>
      <c r="BU27" s="550"/>
      <c r="BV27" s="550"/>
      <c r="BW27" s="550"/>
      <c r="BX27" s="550"/>
      <c r="BY27" s="550"/>
      <c r="BZ27" s="550"/>
      <c r="CA27" s="550"/>
      <c r="CB27" s="550"/>
      <c r="CC27" s="226"/>
      <c r="CD27" s="549">
        <f t="shared" si="15"/>
        <v>0</v>
      </c>
      <c r="CE27" s="550"/>
      <c r="CF27" s="550"/>
      <c r="CG27" s="550"/>
      <c r="CH27" s="550"/>
      <c r="CI27" s="550"/>
      <c r="CJ27" s="550"/>
      <c r="CK27" s="550"/>
      <c r="CL27" s="550"/>
      <c r="CM27" s="550"/>
      <c r="CN27" s="550"/>
      <c r="CO27" s="550"/>
      <c r="CP27" s="550"/>
      <c r="CQ27" s="550"/>
      <c r="CR27" s="550"/>
      <c r="CS27" s="550"/>
      <c r="CT27" s="226"/>
      <c r="CU27" s="549">
        <f t="shared" si="17"/>
        <v>0</v>
      </c>
      <c r="CV27" s="550"/>
      <c r="CW27" s="550"/>
      <c r="CX27" s="550"/>
      <c r="CY27" s="550"/>
      <c r="CZ27" s="550"/>
      <c r="DA27" s="226"/>
      <c r="DB27" s="516"/>
    </row>
    <row r="28" spans="6:106" ht="11.25" customHeight="1">
      <c r="F28" s="117">
        <v>2</v>
      </c>
      <c r="G28" s="191" t="s">
        <v>1197</v>
      </c>
      <c r="H28" s="549">
        <f t="shared" si="0"/>
        <v>0</v>
      </c>
      <c r="I28" s="549">
        <f>SUM(I29:I31)</f>
        <v>0</v>
      </c>
      <c r="J28" s="226"/>
      <c r="K28" s="549">
        <f t="shared" si="1"/>
        <v>0</v>
      </c>
      <c r="L28" s="549">
        <f t="shared" ref="L28:R28" si="18">SUM(L29:L31)</f>
        <v>0</v>
      </c>
      <c r="M28" s="549">
        <f t="shared" si="18"/>
        <v>0</v>
      </c>
      <c r="N28" s="549">
        <f t="shared" si="18"/>
        <v>0</v>
      </c>
      <c r="O28" s="549">
        <f t="shared" si="18"/>
        <v>0</v>
      </c>
      <c r="P28" s="549">
        <f t="shared" si="18"/>
        <v>0</v>
      </c>
      <c r="Q28" s="549">
        <f t="shared" si="18"/>
        <v>0</v>
      </c>
      <c r="R28" s="549">
        <f t="shared" si="18"/>
        <v>0</v>
      </c>
      <c r="S28" s="226"/>
      <c r="T28" s="549">
        <f t="shared" si="3"/>
        <v>0</v>
      </c>
      <c r="U28" s="549">
        <f>SUM(U29:U31)</f>
        <v>0</v>
      </c>
      <c r="V28" s="549">
        <f>SUM(V29:V31)</f>
        <v>0</v>
      </c>
      <c r="W28" s="549">
        <f>SUM(W29:W31)</f>
        <v>0</v>
      </c>
      <c r="X28" s="226"/>
      <c r="Y28" s="549">
        <f t="shared" si="4"/>
        <v>0</v>
      </c>
      <c r="Z28" s="549">
        <f t="shared" ref="Z28:AF28" si="19">SUM(Z29:Z31)</f>
        <v>0</v>
      </c>
      <c r="AA28" s="549">
        <f t="shared" si="19"/>
        <v>0</v>
      </c>
      <c r="AB28" s="549">
        <f t="shared" si="19"/>
        <v>0</v>
      </c>
      <c r="AC28" s="549">
        <f t="shared" si="19"/>
        <v>0</v>
      </c>
      <c r="AD28" s="549">
        <f t="shared" si="19"/>
        <v>0</v>
      </c>
      <c r="AE28" s="549">
        <f t="shared" si="19"/>
        <v>0</v>
      </c>
      <c r="AF28" s="549">
        <f t="shared" si="19"/>
        <v>0</v>
      </c>
      <c r="AG28" s="226"/>
      <c r="AH28" s="549">
        <f t="shared" si="6"/>
        <v>0</v>
      </c>
      <c r="AI28" s="549">
        <f t="shared" ref="AI28:AP28" si="20">SUM(AI29:AI31)</f>
        <v>0</v>
      </c>
      <c r="AJ28" s="549">
        <f t="shared" si="20"/>
        <v>0</v>
      </c>
      <c r="AK28" s="549">
        <f t="shared" si="20"/>
        <v>0</v>
      </c>
      <c r="AL28" s="549">
        <f t="shared" si="20"/>
        <v>0</v>
      </c>
      <c r="AM28" s="549">
        <f t="shared" si="20"/>
        <v>0</v>
      </c>
      <c r="AN28" s="549">
        <f t="shared" si="20"/>
        <v>0</v>
      </c>
      <c r="AO28" s="549">
        <f t="shared" si="20"/>
        <v>0</v>
      </c>
      <c r="AP28" s="549">
        <f t="shared" si="20"/>
        <v>0</v>
      </c>
      <c r="AQ28" s="226"/>
      <c r="AR28" s="549">
        <f t="shared" si="8"/>
        <v>0</v>
      </c>
      <c r="AS28" s="549">
        <f t="shared" ref="AS28:BC28" si="21">SUM(AS29:AS31)</f>
        <v>0</v>
      </c>
      <c r="AT28" s="549">
        <f t="shared" si="21"/>
        <v>0</v>
      </c>
      <c r="AU28" s="549">
        <f t="shared" si="21"/>
        <v>0</v>
      </c>
      <c r="AV28" s="549">
        <f t="shared" si="21"/>
        <v>0</v>
      </c>
      <c r="AW28" s="549">
        <f t="shared" si="21"/>
        <v>0</v>
      </c>
      <c r="AX28" s="549">
        <f t="shared" si="21"/>
        <v>0</v>
      </c>
      <c r="AY28" s="549">
        <f t="shared" si="21"/>
        <v>0</v>
      </c>
      <c r="AZ28" s="549">
        <f t="shared" si="21"/>
        <v>0</v>
      </c>
      <c r="BA28" s="549">
        <f t="shared" si="21"/>
        <v>0</v>
      </c>
      <c r="BB28" s="549">
        <f t="shared" si="21"/>
        <v>0</v>
      </c>
      <c r="BC28" s="549">
        <f t="shared" si="21"/>
        <v>0</v>
      </c>
      <c r="BD28" s="226"/>
      <c r="BE28" s="549">
        <f t="shared" si="10"/>
        <v>0</v>
      </c>
      <c r="BF28" s="549">
        <f t="shared" ref="BF28:BM28" si="22">SUM(BF29:BF31)</f>
        <v>0</v>
      </c>
      <c r="BG28" s="549">
        <f t="shared" si="22"/>
        <v>0</v>
      </c>
      <c r="BH28" s="549">
        <f t="shared" si="22"/>
        <v>0</v>
      </c>
      <c r="BI28" s="549">
        <f t="shared" si="22"/>
        <v>0</v>
      </c>
      <c r="BJ28" s="549">
        <f t="shared" si="22"/>
        <v>0</v>
      </c>
      <c r="BK28" s="549">
        <f t="shared" si="22"/>
        <v>0</v>
      </c>
      <c r="BL28" s="549">
        <f t="shared" si="22"/>
        <v>0</v>
      </c>
      <c r="BM28" s="549">
        <f t="shared" si="22"/>
        <v>0</v>
      </c>
      <c r="BN28" s="226"/>
      <c r="BO28" s="549">
        <f t="shared" si="12"/>
        <v>0</v>
      </c>
      <c r="BP28" s="549">
        <f>SUM(BP29:BP31)</f>
        <v>0</v>
      </c>
      <c r="BQ28" s="549">
        <f>SUM(BQ29:BQ31)</f>
        <v>0</v>
      </c>
      <c r="BR28" s="549">
        <f>SUM(BR29:BR31)</f>
        <v>0</v>
      </c>
      <c r="BS28" s="226"/>
      <c r="BT28" s="549">
        <f t="shared" si="13"/>
        <v>0</v>
      </c>
      <c r="BU28" s="549">
        <f t="shared" ref="BU28:CB28" si="23">SUM(BU29:BU31)</f>
        <v>0</v>
      </c>
      <c r="BV28" s="549">
        <f t="shared" si="23"/>
        <v>0</v>
      </c>
      <c r="BW28" s="549">
        <f t="shared" si="23"/>
        <v>0</v>
      </c>
      <c r="BX28" s="549">
        <f t="shared" si="23"/>
        <v>0</v>
      </c>
      <c r="BY28" s="549">
        <f t="shared" si="23"/>
        <v>0</v>
      </c>
      <c r="BZ28" s="549">
        <f t="shared" si="23"/>
        <v>0</v>
      </c>
      <c r="CA28" s="549">
        <f t="shared" si="23"/>
        <v>0</v>
      </c>
      <c r="CB28" s="549">
        <f t="shared" si="23"/>
        <v>0</v>
      </c>
      <c r="CC28" s="226"/>
      <c r="CD28" s="549">
        <f t="shared" si="15"/>
        <v>0</v>
      </c>
      <c r="CE28" s="549">
        <f t="shared" ref="CE28:CS28" si="24">SUM(CE29:CE31)</f>
        <v>0</v>
      </c>
      <c r="CF28" s="549">
        <f t="shared" si="24"/>
        <v>0</v>
      </c>
      <c r="CG28" s="549">
        <f t="shared" si="24"/>
        <v>0</v>
      </c>
      <c r="CH28" s="549">
        <f t="shared" si="24"/>
        <v>0</v>
      </c>
      <c r="CI28" s="549">
        <f t="shared" si="24"/>
        <v>0</v>
      </c>
      <c r="CJ28" s="549">
        <f t="shared" si="24"/>
        <v>0</v>
      </c>
      <c r="CK28" s="549">
        <f t="shared" si="24"/>
        <v>0</v>
      </c>
      <c r="CL28" s="549">
        <f t="shared" si="24"/>
        <v>0</v>
      </c>
      <c r="CM28" s="549">
        <f t="shared" si="24"/>
        <v>0</v>
      </c>
      <c r="CN28" s="549">
        <f t="shared" si="24"/>
        <v>0</v>
      </c>
      <c r="CO28" s="549">
        <f t="shared" si="24"/>
        <v>0</v>
      </c>
      <c r="CP28" s="549">
        <f t="shared" si="24"/>
        <v>0</v>
      </c>
      <c r="CQ28" s="549">
        <f t="shared" si="24"/>
        <v>0</v>
      </c>
      <c r="CR28" s="549">
        <f t="shared" si="24"/>
        <v>0</v>
      </c>
      <c r="CS28" s="549">
        <f t="shared" si="24"/>
        <v>0</v>
      </c>
      <c r="CT28" s="226"/>
      <c r="CU28" s="549">
        <f t="shared" si="17"/>
        <v>0</v>
      </c>
      <c r="CV28" s="549">
        <f>SUM(CV29:CV31)</f>
        <v>0</v>
      </c>
      <c r="CW28" s="549">
        <f>SUM(CW29:CW31)</f>
        <v>0</v>
      </c>
      <c r="CX28" s="549">
        <f>SUM(CX29:CX31)</f>
        <v>0</v>
      </c>
      <c r="CY28" s="549">
        <f>SUM(CY29:CY31)</f>
        <v>0</v>
      </c>
      <c r="CZ28" s="549">
        <f>SUM(CZ29:CZ31)</f>
        <v>0</v>
      </c>
      <c r="DA28" s="226"/>
      <c r="DB28" s="516"/>
    </row>
    <row r="29" spans="6:106" ht="11.25" customHeight="1">
      <c r="F29" s="117" t="s">
        <v>730</v>
      </c>
      <c r="G29" s="455" t="s">
        <v>1198</v>
      </c>
      <c r="H29" s="549">
        <f t="shared" si="0"/>
        <v>0</v>
      </c>
      <c r="I29" s="550"/>
      <c r="J29" s="226"/>
      <c r="K29" s="549">
        <f t="shared" si="1"/>
        <v>0</v>
      </c>
      <c r="L29" s="550"/>
      <c r="M29" s="550"/>
      <c r="N29" s="550"/>
      <c r="O29" s="550"/>
      <c r="P29" s="550"/>
      <c r="Q29" s="550"/>
      <c r="R29" s="550"/>
      <c r="S29" s="226"/>
      <c r="T29" s="549">
        <f t="shared" si="3"/>
        <v>0</v>
      </c>
      <c r="U29" s="550"/>
      <c r="V29" s="550"/>
      <c r="W29" s="550"/>
      <c r="X29" s="226"/>
      <c r="Y29" s="549">
        <f t="shared" si="4"/>
        <v>0</v>
      </c>
      <c r="Z29" s="550"/>
      <c r="AA29" s="550"/>
      <c r="AB29" s="550"/>
      <c r="AC29" s="550"/>
      <c r="AD29" s="550"/>
      <c r="AE29" s="550"/>
      <c r="AF29" s="550"/>
      <c r="AG29" s="226"/>
      <c r="AH29" s="549">
        <f t="shared" si="6"/>
        <v>0</v>
      </c>
      <c r="AI29" s="550"/>
      <c r="AJ29" s="550"/>
      <c r="AK29" s="550"/>
      <c r="AL29" s="550"/>
      <c r="AM29" s="550"/>
      <c r="AN29" s="550"/>
      <c r="AO29" s="550"/>
      <c r="AP29" s="550"/>
      <c r="AQ29" s="226"/>
      <c r="AR29" s="549">
        <f t="shared" si="8"/>
        <v>0</v>
      </c>
      <c r="AS29" s="550"/>
      <c r="AT29" s="550"/>
      <c r="AU29" s="550"/>
      <c r="AV29" s="550"/>
      <c r="AW29" s="550"/>
      <c r="AX29" s="550"/>
      <c r="AY29" s="550"/>
      <c r="AZ29" s="550"/>
      <c r="BA29" s="550"/>
      <c r="BB29" s="550"/>
      <c r="BC29" s="550"/>
      <c r="BD29" s="226"/>
      <c r="BE29" s="549">
        <f t="shared" si="10"/>
        <v>0</v>
      </c>
      <c r="BF29" s="550"/>
      <c r="BG29" s="550"/>
      <c r="BH29" s="550"/>
      <c r="BI29" s="550"/>
      <c r="BJ29" s="550"/>
      <c r="BK29" s="550"/>
      <c r="BL29" s="550"/>
      <c r="BM29" s="550"/>
      <c r="BN29" s="226"/>
      <c r="BO29" s="549">
        <f t="shared" si="12"/>
        <v>0</v>
      </c>
      <c r="BP29" s="550"/>
      <c r="BQ29" s="550"/>
      <c r="BR29" s="550"/>
      <c r="BS29" s="226"/>
      <c r="BT29" s="549">
        <f t="shared" si="13"/>
        <v>0</v>
      </c>
      <c r="BU29" s="550"/>
      <c r="BV29" s="550"/>
      <c r="BW29" s="550"/>
      <c r="BX29" s="550"/>
      <c r="BY29" s="550"/>
      <c r="BZ29" s="550"/>
      <c r="CA29" s="550"/>
      <c r="CB29" s="550"/>
      <c r="CC29" s="226"/>
      <c r="CD29" s="549">
        <f t="shared" si="15"/>
        <v>0</v>
      </c>
      <c r="CE29" s="550"/>
      <c r="CF29" s="550"/>
      <c r="CG29" s="550"/>
      <c r="CH29" s="550"/>
      <c r="CI29" s="550"/>
      <c r="CJ29" s="550"/>
      <c r="CK29" s="550"/>
      <c r="CL29" s="550"/>
      <c r="CM29" s="550"/>
      <c r="CN29" s="550"/>
      <c r="CO29" s="550"/>
      <c r="CP29" s="550"/>
      <c r="CQ29" s="550"/>
      <c r="CR29" s="550"/>
      <c r="CS29" s="550"/>
      <c r="CT29" s="226"/>
      <c r="CU29" s="549">
        <f t="shared" si="17"/>
        <v>0</v>
      </c>
      <c r="CV29" s="550"/>
      <c r="CW29" s="550"/>
      <c r="CX29" s="550"/>
      <c r="CY29" s="550"/>
      <c r="CZ29" s="550"/>
      <c r="DA29" s="226"/>
      <c r="DB29" s="516"/>
    </row>
    <row r="30" spans="6:106" ht="11.25" customHeight="1">
      <c r="F30" s="117" t="s">
        <v>431</v>
      </c>
      <c r="G30" s="455" t="s">
        <v>1199</v>
      </c>
      <c r="H30" s="549">
        <f t="shared" si="0"/>
        <v>0</v>
      </c>
      <c r="I30" s="550"/>
      <c r="J30" s="226"/>
      <c r="K30" s="549">
        <f t="shared" si="1"/>
        <v>0</v>
      </c>
      <c r="L30" s="550"/>
      <c r="M30" s="550"/>
      <c r="N30" s="550"/>
      <c r="O30" s="550"/>
      <c r="P30" s="550"/>
      <c r="Q30" s="550"/>
      <c r="R30" s="550"/>
      <c r="S30" s="226"/>
      <c r="T30" s="549">
        <f t="shared" si="3"/>
        <v>0</v>
      </c>
      <c r="U30" s="550"/>
      <c r="V30" s="550"/>
      <c r="W30" s="550"/>
      <c r="X30" s="226"/>
      <c r="Y30" s="549">
        <f t="shared" si="4"/>
        <v>0</v>
      </c>
      <c r="Z30" s="550"/>
      <c r="AA30" s="550"/>
      <c r="AB30" s="550"/>
      <c r="AC30" s="550"/>
      <c r="AD30" s="550"/>
      <c r="AE30" s="550"/>
      <c r="AF30" s="550"/>
      <c r="AG30" s="226"/>
      <c r="AH30" s="549">
        <f t="shared" si="6"/>
        <v>0</v>
      </c>
      <c r="AI30" s="550"/>
      <c r="AJ30" s="550"/>
      <c r="AK30" s="550"/>
      <c r="AL30" s="550"/>
      <c r="AM30" s="550"/>
      <c r="AN30" s="550"/>
      <c r="AO30" s="550"/>
      <c r="AP30" s="550"/>
      <c r="AQ30" s="226"/>
      <c r="AR30" s="549">
        <f t="shared" si="8"/>
        <v>0</v>
      </c>
      <c r="AS30" s="550"/>
      <c r="AT30" s="550"/>
      <c r="AU30" s="550"/>
      <c r="AV30" s="550"/>
      <c r="AW30" s="550"/>
      <c r="AX30" s="550"/>
      <c r="AY30" s="550"/>
      <c r="AZ30" s="550"/>
      <c r="BA30" s="550"/>
      <c r="BB30" s="550"/>
      <c r="BC30" s="550"/>
      <c r="BD30" s="226"/>
      <c r="BE30" s="549">
        <f t="shared" si="10"/>
        <v>0</v>
      </c>
      <c r="BF30" s="550"/>
      <c r="BG30" s="550"/>
      <c r="BH30" s="550"/>
      <c r="BI30" s="550"/>
      <c r="BJ30" s="550"/>
      <c r="BK30" s="550"/>
      <c r="BL30" s="550"/>
      <c r="BM30" s="550"/>
      <c r="BN30" s="226"/>
      <c r="BO30" s="549">
        <f t="shared" si="12"/>
        <v>0</v>
      </c>
      <c r="BP30" s="550"/>
      <c r="BQ30" s="550"/>
      <c r="BR30" s="550"/>
      <c r="BS30" s="226"/>
      <c r="BT30" s="549">
        <f t="shared" si="13"/>
        <v>0</v>
      </c>
      <c r="BU30" s="550"/>
      <c r="BV30" s="550"/>
      <c r="BW30" s="550"/>
      <c r="BX30" s="550"/>
      <c r="BY30" s="550"/>
      <c r="BZ30" s="550"/>
      <c r="CA30" s="550"/>
      <c r="CB30" s="550"/>
      <c r="CC30" s="226"/>
      <c r="CD30" s="549">
        <f t="shared" si="15"/>
        <v>0</v>
      </c>
      <c r="CE30" s="550"/>
      <c r="CF30" s="550"/>
      <c r="CG30" s="550"/>
      <c r="CH30" s="550"/>
      <c r="CI30" s="550"/>
      <c r="CJ30" s="550"/>
      <c r="CK30" s="550"/>
      <c r="CL30" s="550"/>
      <c r="CM30" s="550"/>
      <c r="CN30" s="550"/>
      <c r="CO30" s="550"/>
      <c r="CP30" s="550"/>
      <c r="CQ30" s="550"/>
      <c r="CR30" s="550"/>
      <c r="CS30" s="550"/>
      <c r="CT30" s="226"/>
      <c r="CU30" s="549">
        <f t="shared" si="17"/>
        <v>0</v>
      </c>
      <c r="CV30" s="550"/>
      <c r="CW30" s="550"/>
      <c r="CX30" s="550"/>
      <c r="CY30" s="550"/>
      <c r="CZ30" s="550"/>
      <c r="DA30" s="226"/>
      <c r="DB30" s="516"/>
    </row>
    <row r="31" spans="6:106" ht="11.25" customHeight="1">
      <c r="F31" s="117" t="s">
        <v>434</v>
      </c>
      <c r="G31" s="455" t="s">
        <v>1200</v>
      </c>
      <c r="H31" s="549">
        <f t="shared" si="0"/>
        <v>0</v>
      </c>
      <c r="I31" s="550"/>
      <c r="J31" s="226"/>
      <c r="K31" s="549">
        <f t="shared" si="1"/>
        <v>0</v>
      </c>
      <c r="L31" s="550"/>
      <c r="M31" s="550"/>
      <c r="N31" s="550"/>
      <c r="O31" s="550"/>
      <c r="P31" s="550"/>
      <c r="Q31" s="550"/>
      <c r="R31" s="550"/>
      <c r="S31" s="226"/>
      <c r="T31" s="549">
        <f t="shared" si="3"/>
        <v>0</v>
      </c>
      <c r="U31" s="550"/>
      <c r="V31" s="550"/>
      <c r="W31" s="550"/>
      <c r="X31" s="226"/>
      <c r="Y31" s="549">
        <f t="shared" si="4"/>
        <v>0</v>
      </c>
      <c r="Z31" s="550"/>
      <c r="AA31" s="550"/>
      <c r="AB31" s="550"/>
      <c r="AC31" s="550"/>
      <c r="AD31" s="550"/>
      <c r="AE31" s="550"/>
      <c r="AF31" s="550"/>
      <c r="AG31" s="226"/>
      <c r="AH31" s="549">
        <f t="shared" si="6"/>
        <v>0</v>
      </c>
      <c r="AI31" s="550"/>
      <c r="AJ31" s="550"/>
      <c r="AK31" s="550"/>
      <c r="AL31" s="550"/>
      <c r="AM31" s="550"/>
      <c r="AN31" s="550"/>
      <c r="AO31" s="550"/>
      <c r="AP31" s="550"/>
      <c r="AQ31" s="226"/>
      <c r="AR31" s="549">
        <f t="shared" si="8"/>
        <v>0</v>
      </c>
      <c r="AS31" s="550"/>
      <c r="AT31" s="550"/>
      <c r="AU31" s="550"/>
      <c r="AV31" s="550"/>
      <c r="AW31" s="550"/>
      <c r="AX31" s="550"/>
      <c r="AY31" s="550"/>
      <c r="AZ31" s="550"/>
      <c r="BA31" s="550"/>
      <c r="BB31" s="550"/>
      <c r="BC31" s="550"/>
      <c r="BD31" s="226"/>
      <c r="BE31" s="549">
        <f t="shared" si="10"/>
        <v>0</v>
      </c>
      <c r="BF31" s="550"/>
      <c r="BG31" s="550"/>
      <c r="BH31" s="550"/>
      <c r="BI31" s="550"/>
      <c r="BJ31" s="550"/>
      <c r="BK31" s="550"/>
      <c r="BL31" s="550"/>
      <c r="BM31" s="550"/>
      <c r="BN31" s="226"/>
      <c r="BO31" s="549">
        <f t="shared" si="12"/>
        <v>0</v>
      </c>
      <c r="BP31" s="550"/>
      <c r="BQ31" s="550"/>
      <c r="BR31" s="550"/>
      <c r="BS31" s="226"/>
      <c r="BT31" s="549">
        <f t="shared" si="13"/>
        <v>0</v>
      </c>
      <c r="BU31" s="550"/>
      <c r="BV31" s="550"/>
      <c r="BW31" s="550"/>
      <c r="BX31" s="550"/>
      <c r="BY31" s="550"/>
      <c r="BZ31" s="550"/>
      <c r="CA31" s="550"/>
      <c r="CB31" s="550"/>
      <c r="CC31" s="226"/>
      <c r="CD31" s="549">
        <f t="shared" si="15"/>
        <v>0</v>
      </c>
      <c r="CE31" s="550"/>
      <c r="CF31" s="550"/>
      <c r="CG31" s="550"/>
      <c r="CH31" s="550"/>
      <c r="CI31" s="550"/>
      <c r="CJ31" s="550"/>
      <c r="CK31" s="550"/>
      <c r="CL31" s="550"/>
      <c r="CM31" s="550"/>
      <c r="CN31" s="550"/>
      <c r="CO31" s="550"/>
      <c r="CP31" s="550"/>
      <c r="CQ31" s="550"/>
      <c r="CR31" s="550"/>
      <c r="CS31" s="550"/>
      <c r="CT31" s="226"/>
      <c r="CU31" s="549">
        <f t="shared" si="17"/>
        <v>0</v>
      </c>
      <c r="CV31" s="550"/>
      <c r="CW31" s="550"/>
      <c r="CX31" s="550"/>
      <c r="CY31" s="550"/>
      <c r="CZ31" s="550"/>
      <c r="DA31" s="226"/>
      <c r="DB31" s="516"/>
    </row>
    <row r="32" spans="6:106" ht="11.25" customHeight="1">
      <c r="F32" s="117">
        <v>3</v>
      </c>
      <c r="G32" s="191" t="s">
        <v>1201</v>
      </c>
      <c r="H32" s="549">
        <f t="shared" si="0"/>
        <v>0</v>
      </c>
      <c r="I32" s="549">
        <f>SUM(I33:I34)</f>
        <v>0</v>
      </c>
      <c r="J32" s="226"/>
      <c r="K32" s="549">
        <f t="shared" si="1"/>
        <v>0</v>
      </c>
      <c r="L32" s="549">
        <f t="shared" ref="L32:R32" si="25">SUM(L33:L34)</f>
        <v>0</v>
      </c>
      <c r="M32" s="549">
        <f t="shared" si="25"/>
        <v>0</v>
      </c>
      <c r="N32" s="549">
        <f t="shared" si="25"/>
        <v>0</v>
      </c>
      <c r="O32" s="549">
        <f t="shared" si="25"/>
        <v>0</v>
      </c>
      <c r="P32" s="549">
        <f t="shared" si="25"/>
        <v>0</v>
      </c>
      <c r="Q32" s="549">
        <f t="shared" si="25"/>
        <v>0</v>
      </c>
      <c r="R32" s="549">
        <f t="shared" si="25"/>
        <v>0</v>
      </c>
      <c r="S32" s="226"/>
      <c r="T32" s="549">
        <f t="shared" si="3"/>
        <v>0</v>
      </c>
      <c r="U32" s="549">
        <f>SUM(U33:U34)</f>
        <v>0</v>
      </c>
      <c r="V32" s="549">
        <f>SUM(V33:V34)</f>
        <v>0</v>
      </c>
      <c r="W32" s="549">
        <f>SUM(W33:W34)</f>
        <v>0</v>
      </c>
      <c r="X32" s="226"/>
      <c r="Y32" s="549">
        <f t="shared" si="4"/>
        <v>0</v>
      </c>
      <c r="Z32" s="549">
        <f t="shared" ref="Z32:AF32" si="26">SUM(Z33:Z34)</f>
        <v>0</v>
      </c>
      <c r="AA32" s="549">
        <f t="shared" si="26"/>
        <v>0</v>
      </c>
      <c r="AB32" s="549">
        <f t="shared" si="26"/>
        <v>0</v>
      </c>
      <c r="AC32" s="549">
        <f t="shared" si="26"/>
        <v>0</v>
      </c>
      <c r="AD32" s="549">
        <f t="shared" si="26"/>
        <v>0</v>
      </c>
      <c r="AE32" s="549">
        <f t="shared" si="26"/>
        <v>0</v>
      </c>
      <c r="AF32" s="549">
        <f t="shared" si="26"/>
        <v>0</v>
      </c>
      <c r="AG32" s="226"/>
      <c r="AH32" s="549">
        <f t="shared" si="6"/>
        <v>0</v>
      </c>
      <c r="AI32" s="549">
        <f t="shared" ref="AI32:AP32" si="27">SUM(AI33:AI34)</f>
        <v>0</v>
      </c>
      <c r="AJ32" s="549">
        <f t="shared" si="27"/>
        <v>0</v>
      </c>
      <c r="AK32" s="549">
        <f t="shared" si="27"/>
        <v>0</v>
      </c>
      <c r="AL32" s="549">
        <f t="shared" si="27"/>
        <v>0</v>
      </c>
      <c r="AM32" s="549">
        <f t="shared" si="27"/>
        <v>0</v>
      </c>
      <c r="AN32" s="549">
        <f t="shared" si="27"/>
        <v>0</v>
      </c>
      <c r="AO32" s="549">
        <f t="shared" si="27"/>
        <v>0</v>
      </c>
      <c r="AP32" s="549">
        <f t="shared" si="27"/>
        <v>0</v>
      </c>
      <c r="AQ32" s="226"/>
      <c r="AR32" s="549">
        <f t="shared" si="8"/>
        <v>0</v>
      </c>
      <c r="AS32" s="549">
        <f t="shared" ref="AS32:BC32" si="28">SUM(AS33:AS34)</f>
        <v>0</v>
      </c>
      <c r="AT32" s="549">
        <f t="shared" si="28"/>
        <v>0</v>
      </c>
      <c r="AU32" s="549">
        <f t="shared" si="28"/>
        <v>0</v>
      </c>
      <c r="AV32" s="549">
        <f t="shared" si="28"/>
        <v>0</v>
      </c>
      <c r="AW32" s="549">
        <f t="shared" si="28"/>
        <v>0</v>
      </c>
      <c r="AX32" s="549">
        <f t="shared" si="28"/>
        <v>0</v>
      </c>
      <c r="AY32" s="549">
        <f t="shared" si="28"/>
        <v>0</v>
      </c>
      <c r="AZ32" s="549">
        <f t="shared" si="28"/>
        <v>0</v>
      </c>
      <c r="BA32" s="549">
        <f t="shared" si="28"/>
        <v>0</v>
      </c>
      <c r="BB32" s="549">
        <f t="shared" si="28"/>
        <v>0</v>
      </c>
      <c r="BC32" s="549">
        <f t="shared" si="28"/>
        <v>0</v>
      </c>
      <c r="BD32" s="226"/>
      <c r="BE32" s="549">
        <f t="shared" si="10"/>
        <v>0</v>
      </c>
      <c r="BF32" s="549">
        <f t="shared" ref="BF32:BM32" si="29">SUM(BF33:BF34)</f>
        <v>0</v>
      </c>
      <c r="BG32" s="549">
        <f t="shared" si="29"/>
        <v>0</v>
      </c>
      <c r="BH32" s="549">
        <f t="shared" si="29"/>
        <v>0</v>
      </c>
      <c r="BI32" s="549">
        <f t="shared" si="29"/>
        <v>0</v>
      </c>
      <c r="BJ32" s="549">
        <f t="shared" si="29"/>
        <v>0</v>
      </c>
      <c r="BK32" s="549">
        <f t="shared" si="29"/>
        <v>0</v>
      </c>
      <c r="BL32" s="549">
        <f t="shared" si="29"/>
        <v>0</v>
      </c>
      <c r="BM32" s="549">
        <f t="shared" si="29"/>
        <v>0</v>
      </c>
      <c r="BN32" s="226"/>
      <c r="BO32" s="549">
        <f t="shared" si="12"/>
        <v>0</v>
      </c>
      <c r="BP32" s="549">
        <f>SUM(BP33:BP34)</f>
        <v>0</v>
      </c>
      <c r="BQ32" s="549">
        <f>SUM(BQ33:BQ34)</f>
        <v>0</v>
      </c>
      <c r="BR32" s="549">
        <f>SUM(BR33:BR34)</f>
        <v>0</v>
      </c>
      <c r="BS32" s="226"/>
      <c r="BT32" s="549">
        <f t="shared" si="13"/>
        <v>0</v>
      </c>
      <c r="BU32" s="549">
        <f t="shared" ref="BU32:CB32" si="30">SUM(BU33:BU34)</f>
        <v>0</v>
      </c>
      <c r="BV32" s="549">
        <f t="shared" si="30"/>
        <v>0</v>
      </c>
      <c r="BW32" s="549">
        <f t="shared" si="30"/>
        <v>0</v>
      </c>
      <c r="BX32" s="549">
        <f t="shared" si="30"/>
        <v>0</v>
      </c>
      <c r="BY32" s="549">
        <f t="shared" si="30"/>
        <v>0</v>
      </c>
      <c r="BZ32" s="549">
        <f t="shared" si="30"/>
        <v>0</v>
      </c>
      <c r="CA32" s="549">
        <f t="shared" si="30"/>
        <v>0</v>
      </c>
      <c r="CB32" s="549">
        <f t="shared" si="30"/>
        <v>0</v>
      </c>
      <c r="CC32" s="226"/>
      <c r="CD32" s="549">
        <f t="shared" si="15"/>
        <v>0</v>
      </c>
      <c r="CE32" s="549">
        <f t="shared" ref="CE32:CS32" si="31">SUM(CE33:CE34)</f>
        <v>0</v>
      </c>
      <c r="CF32" s="549">
        <f t="shared" si="31"/>
        <v>0</v>
      </c>
      <c r="CG32" s="549">
        <f t="shared" si="31"/>
        <v>0</v>
      </c>
      <c r="CH32" s="549">
        <f t="shared" si="31"/>
        <v>0</v>
      </c>
      <c r="CI32" s="549">
        <f t="shared" si="31"/>
        <v>0</v>
      </c>
      <c r="CJ32" s="549">
        <f t="shared" si="31"/>
        <v>0</v>
      </c>
      <c r="CK32" s="549">
        <f t="shared" si="31"/>
        <v>0</v>
      </c>
      <c r="CL32" s="549">
        <f t="shared" si="31"/>
        <v>0</v>
      </c>
      <c r="CM32" s="549">
        <f t="shared" si="31"/>
        <v>0</v>
      </c>
      <c r="CN32" s="549">
        <f t="shared" si="31"/>
        <v>0</v>
      </c>
      <c r="CO32" s="549">
        <f t="shared" si="31"/>
        <v>0</v>
      </c>
      <c r="CP32" s="549">
        <f t="shared" si="31"/>
        <v>0</v>
      </c>
      <c r="CQ32" s="549">
        <f t="shared" si="31"/>
        <v>0</v>
      </c>
      <c r="CR32" s="549">
        <f t="shared" si="31"/>
        <v>0</v>
      </c>
      <c r="CS32" s="549">
        <f t="shared" si="31"/>
        <v>0</v>
      </c>
      <c r="CT32" s="226"/>
      <c r="CU32" s="549">
        <f t="shared" si="17"/>
        <v>0</v>
      </c>
      <c r="CV32" s="549">
        <f>SUM(CV33:CV34)</f>
        <v>0</v>
      </c>
      <c r="CW32" s="549">
        <f>SUM(CW33:CW34)</f>
        <v>0</v>
      </c>
      <c r="CX32" s="549">
        <f>SUM(CX33:CX34)</f>
        <v>0</v>
      </c>
      <c r="CY32" s="549">
        <f>SUM(CY33:CY34)</f>
        <v>0</v>
      </c>
      <c r="CZ32" s="549">
        <f>SUM(CZ33:CZ34)</f>
        <v>0</v>
      </c>
      <c r="DA32" s="226"/>
      <c r="DB32" s="516"/>
    </row>
    <row r="33" spans="6:106" ht="33.75" customHeight="1">
      <c r="F33" s="117" t="s">
        <v>448</v>
      </c>
      <c r="G33" s="455" t="s">
        <v>1202</v>
      </c>
      <c r="H33" s="549">
        <f t="shared" si="0"/>
        <v>0</v>
      </c>
      <c r="I33" s="550"/>
      <c r="J33" s="226"/>
      <c r="K33" s="549">
        <f t="shared" si="1"/>
        <v>0</v>
      </c>
      <c r="L33" s="550"/>
      <c r="M33" s="550"/>
      <c r="N33" s="550"/>
      <c r="O33" s="550"/>
      <c r="P33" s="550"/>
      <c r="Q33" s="550"/>
      <c r="R33" s="550"/>
      <c r="S33" s="226"/>
      <c r="T33" s="549">
        <f t="shared" si="3"/>
        <v>0</v>
      </c>
      <c r="U33" s="550"/>
      <c r="V33" s="550"/>
      <c r="W33" s="550"/>
      <c r="X33" s="226"/>
      <c r="Y33" s="549">
        <f t="shared" si="4"/>
        <v>0</v>
      </c>
      <c r="Z33" s="550"/>
      <c r="AA33" s="550"/>
      <c r="AB33" s="550"/>
      <c r="AC33" s="550"/>
      <c r="AD33" s="550"/>
      <c r="AE33" s="550"/>
      <c r="AF33" s="550"/>
      <c r="AG33" s="226"/>
      <c r="AH33" s="549">
        <f t="shared" si="6"/>
        <v>0</v>
      </c>
      <c r="AI33" s="550"/>
      <c r="AJ33" s="550"/>
      <c r="AK33" s="550"/>
      <c r="AL33" s="550"/>
      <c r="AM33" s="550"/>
      <c r="AN33" s="550"/>
      <c r="AO33" s="550"/>
      <c r="AP33" s="550"/>
      <c r="AQ33" s="226"/>
      <c r="AR33" s="549">
        <f t="shared" si="8"/>
        <v>0</v>
      </c>
      <c r="AS33" s="550"/>
      <c r="AT33" s="550"/>
      <c r="AU33" s="550"/>
      <c r="AV33" s="550"/>
      <c r="AW33" s="550"/>
      <c r="AX33" s="550"/>
      <c r="AY33" s="550"/>
      <c r="AZ33" s="550"/>
      <c r="BA33" s="550"/>
      <c r="BB33" s="550"/>
      <c r="BC33" s="550"/>
      <c r="BD33" s="226"/>
      <c r="BE33" s="549">
        <f t="shared" si="10"/>
        <v>0</v>
      </c>
      <c r="BF33" s="550"/>
      <c r="BG33" s="550"/>
      <c r="BH33" s="550"/>
      <c r="BI33" s="550"/>
      <c r="BJ33" s="550"/>
      <c r="BK33" s="550"/>
      <c r="BL33" s="550"/>
      <c r="BM33" s="550"/>
      <c r="BN33" s="226"/>
      <c r="BO33" s="549">
        <f t="shared" si="12"/>
        <v>0</v>
      </c>
      <c r="BP33" s="550"/>
      <c r="BQ33" s="550"/>
      <c r="BR33" s="550"/>
      <c r="BS33" s="226"/>
      <c r="BT33" s="549">
        <f t="shared" si="13"/>
        <v>0</v>
      </c>
      <c r="BU33" s="550"/>
      <c r="BV33" s="550"/>
      <c r="BW33" s="550"/>
      <c r="BX33" s="550"/>
      <c r="BY33" s="550"/>
      <c r="BZ33" s="550"/>
      <c r="CA33" s="550"/>
      <c r="CB33" s="550"/>
      <c r="CC33" s="226"/>
      <c r="CD33" s="549">
        <f t="shared" si="15"/>
        <v>0</v>
      </c>
      <c r="CE33" s="550"/>
      <c r="CF33" s="550"/>
      <c r="CG33" s="550"/>
      <c r="CH33" s="550"/>
      <c r="CI33" s="550"/>
      <c r="CJ33" s="550"/>
      <c r="CK33" s="550"/>
      <c r="CL33" s="550"/>
      <c r="CM33" s="550"/>
      <c r="CN33" s="550"/>
      <c r="CO33" s="550"/>
      <c r="CP33" s="550"/>
      <c r="CQ33" s="550"/>
      <c r="CR33" s="550"/>
      <c r="CS33" s="550"/>
      <c r="CT33" s="226"/>
      <c r="CU33" s="549">
        <f t="shared" si="17"/>
        <v>0</v>
      </c>
      <c r="CV33" s="550"/>
      <c r="CW33" s="550"/>
      <c r="CX33" s="550"/>
      <c r="CY33" s="550"/>
      <c r="CZ33" s="550"/>
      <c r="DA33" s="226"/>
      <c r="DB33" s="516"/>
    </row>
    <row r="34" spans="6:106" ht="11.25" customHeight="1">
      <c r="F34" s="117" t="s">
        <v>456</v>
      </c>
      <c r="G34" s="455" t="s">
        <v>1203</v>
      </c>
      <c r="H34" s="549">
        <f t="shared" si="0"/>
        <v>0</v>
      </c>
      <c r="I34" s="550"/>
      <c r="J34" s="226"/>
      <c r="K34" s="549">
        <f t="shared" si="1"/>
        <v>0</v>
      </c>
      <c r="L34" s="550"/>
      <c r="M34" s="550"/>
      <c r="N34" s="550"/>
      <c r="O34" s="550"/>
      <c r="P34" s="550"/>
      <c r="Q34" s="550"/>
      <c r="R34" s="550"/>
      <c r="S34" s="226"/>
      <c r="T34" s="549">
        <f t="shared" si="3"/>
        <v>0</v>
      </c>
      <c r="U34" s="550"/>
      <c r="V34" s="550"/>
      <c r="W34" s="550"/>
      <c r="X34" s="226"/>
      <c r="Y34" s="549">
        <f t="shared" si="4"/>
        <v>0</v>
      </c>
      <c r="Z34" s="550"/>
      <c r="AA34" s="550"/>
      <c r="AB34" s="550"/>
      <c r="AC34" s="550"/>
      <c r="AD34" s="550"/>
      <c r="AE34" s="550"/>
      <c r="AF34" s="550"/>
      <c r="AG34" s="226"/>
      <c r="AH34" s="549">
        <f t="shared" si="6"/>
        <v>0</v>
      </c>
      <c r="AI34" s="550"/>
      <c r="AJ34" s="550"/>
      <c r="AK34" s="550"/>
      <c r="AL34" s="550"/>
      <c r="AM34" s="550"/>
      <c r="AN34" s="550"/>
      <c r="AO34" s="550"/>
      <c r="AP34" s="550"/>
      <c r="AQ34" s="226"/>
      <c r="AR34" s="549">
        <f t="shared" si="8"/>
        <v>0</v>
      </c>
      <c r="AS34" s="550"/>
      <c r="AT34" s="550"/>
      <c r="AU34" s="550"/>
      <c r="AV34" s="550"/>
      <c r="AW34" s="550"/>
      <c r="AX34" s="550"/>
      <c r="AY34" s="550"/>
      <c r="AZ34" s="550"/>
      <c r="BA34" s="550"/>
      <c r="BB34" s="550"/>
      <c r="BC34" s="550"/>
      <c r="BD34" s="226"/>
      <c r="BE34" s="549">
        <f t="shared" si="10"/>
        <v>0</v>
      </c>
      <c r="BF34" s="550"/>
      <c r="BG34" s="550"/>
      <c r="BH34" s="550"/>
      <c r="BI34" s="550"/>
      <c r="BJ34" s="550"/>
      <c r="BK34" s="550"/>
      <c r="BL34" s="550"/>
      <c r="BM34" s="550"/>
      <c r="BN34" s="226"/>
      <c r="BO34" s="549">
        <f t="shared" si="12"/>
        <v>0</v>
      </c>
      <c r="BP34" s="550"/>
      <c r="BQ34" s="550"/>
      <c r="BR34" s="550"/>
      <c r="BS34" s="226"/>
      <c r="BT34" s="549">
        <f t="shared" si="13"/>
        <v>0</v>
      </c>
      <c r="BU34" s="550"/>
      <c r="BV34" s="550"/>
      <c r="BW34" s="550"/>
      <c r="BX34" s="550"/>
      <c r="BY34" s="550"/>
      <c r="BZ34" s="550"/>
      <c r="CA34" s="550"/>
      <c r="CB34" s="550"/>
      <c r="CC34" s="226"/>
      <c r="CD34" s="549">
        <f t="shared" si="15"/>
        <v>0</v>
      </c>
      <c r="CE34" s="550"/>
      <c r="CF34" s="550"/>
      <c r="CG34" s="550"/>
      <c r="CH34" s="550"/>
      <c r="CI34" s="550"/>
      <c r="CJ34" s="550"/>
      <c r="CK34" s="550"/>
      <c r="CL34" s="550"/>
      <c r="CM34" s="550"/>
      <c r="CN34" s="550"/>
      <c r="CO34" s="550"/>
      <c r="CP34" s="550"/>
      <c r="CQ34" s="550"/>
      <c r="CR34" s="550"/>
      <c r="CS34" s="550"/>
      <c r="CT34" s="226"/>
      <c r="CU34" s="549">
        <f t="shared" si="17"/>
        <v>0</v>
      </c>
      <c r="CV34" s="550"/>
      <c r="CW34" s="550"/>
      <c r="CX34" s="550"/>
      <c r="CY34" s="550"/>
      <c r="CZ34" s="550"/>
      <c r="DA34" s="226"/>
      <c r="DB34" s="516"/>
    </row>
    <row r="35" spans="6:106" ht="11.25" customHeight="1">
      <c r="F35" s="117">
        <v>4</v>
      </c>
      <c r="G35" s="191" t="s">
        <v>1204</v>
      </c>
      <c r="H35" s="549">
        <f t="shared" si="0"/>
        <v>0</v>
      </c>
      <c r="I35" s="550"/>
      <c r="J35" s="226"/>
      <c r="K35" s="549">
        <f t="shared" si="1"/>
        <v>0</v>
      </c>
      <c r="L35" s="550"/>
      <c r="M35" s="550"/>
      <c r="N35" s="550"/>
      <c r="O35" s="550"/>
      <c r="P35" s="550"/>
      <c r="Q35" s="550"/>
      <c r="R35" s="550"/>
      <c r="S35" s="226"/>
      <c r="T35" s="549">
        <f t="shared" si="3"/>
        <v>0</v>
      </c>
      <c r="U35" s="550"/>
      <c r="V35" s="550"/>
      <c r="W35" s="550"/>
      <c r="X35" s="226"/>
      <c r="Y35" s="549">
        <f t="shared" si="4"/>
        <v>0</v>
      </c>
      <c r="Z35" s="550"/>
      <c r="AA35" s="550"/>
      <c r="AB35" s="550"/>
      <c r="AC35" s="550"/>
      <c r="AD35" s="550"/>
      <c r="AE35" s="550"/>
      <c r="AF35" s="550"/>
      <c r="AG35" s="226"/>
      <c r="AH35" s="549">
        <f t="shared" si="6"/>
        <v>0</v>
      </c>
      <c r="AI35" s="550"/>
      <c r="AJ35" s="550"/>
      <c r="AK35" s="550"/>
      <c r="AL35" s="550"/>
      <c r="AM35" s="550"/>
      <c r="AN35" s="550"/>
      <c r="AO35" s="550"/>
      <c r="AP35" s="550"/>
      <c r="AQ35" s="226"/>
      <c r="AR35" s="549">
        <f t="shared" si="8"/>
        <v>0</v>
      </c>
      <c r="AS35" s="550"/>
      <c r="AT35" s="550"/>
      <c r="AU35" s="550"/>
      <c r="AV35" s="550"/>
      <c r="AW35" s="550"/>
      <c r="AX35" s="550"/>
      <c r="AY35" s="550"/>
      <c r="AZ35" s="550"/>
      <c r="BA35" s="550"/>
      <c r="BB35" s="550"/>
      <c r="BC35" s="550"/>
      <c r="BD35" s="226"/>
      <c r="BE35" s="549">
        <f t="shared" si="10"/>
        <v>0</v>
      </c>
      <c r="BF35" s="550"/>
      <c r="BG35" s="550"/>
      <c r="BH35" s="550"/>
      <c r="BI35" s="550"/>
      <c r="BJ35" s="550"/>
      <c r="BK35" s="550"/>
      <c r="BL35" s="550"/>
      <c r="BM35" s="550"/>
      <c r="BN35" s="226"/>
      <c r="BO35" s="549">
        <f t="shared" si="12"/>
        <v>0</v>
      </c>
      <c r="BP35" s="550"/>
      <c r="BQ35" s="550"/>
      <c r="BR35" s="550"/>
      <c r="BS35" s="226"/>
      <c r="BT35" s="549">
        <f t="shared" si="13"/>
        <v>0</v>
      </c>
      <c r="BU35" s="550"/>
      <c r="BV35" s="550"/>
      <c r="BW35" s="550"/>
      <c r="BX35" s="550"/>
      <c r="BY35" s="550"/>
      <c r="BZ35" s="550"/>
      <c r="CA35" s="550"/>
      <c r="CB35" s="550"/>
      <c r="CC35" s="226"/>
      <c r="CD35" s="549">
        <f t="shared" si="15"/>
        <v>0</v>
      </c>
      <c r="CE35" s="550"/>
      <c r="CF35" s="550"/>
      <c r="CG35" s="550"/>
      <c r="CH35" s="550"/>
      <c r="CI35" s="550"/>
      <c r="CJ35" s="550"/>
      <c r="CK35" s="550"/>
      <c r="CL35" s="550"/>
      <c r="CM35" s="550"/>
      <c r="CN35" s="550"/>
      <c r="CO35" s="550"/>
      <c r="CP35" s="550"/>
      <c r="CQ35" s="550"/>
      <c r="CR35" s="550"/>
      <c r="CS35" s="550"/>
      <c r="CT35" s="226"/>
      <c r="CU35" s="549">
        <f t="shared" si="17"/>
        <v>0</v>
      </c>
      <c r="CV35" s="550"/>
      <c r="CW35" s="550"/>
      <c r="CX35" s="550"/>
      <c r="CY35" s="550"/>
      <c r="CZ35" s="550"/>
      <c r="DA35" s="226"/>
      <c r="DB35" s="516"/>
    </row>
    <row r="36" spans="6:106" ht="11.25" customHeight="1">
      <c r="F36" s="117"/>
      <c r="G36" s="457" t="s">
        <v>1205</v>
      </c>
      <c r="H36" s="549">
        <f t="shared" si="0"/>
        <v>0</v>
      </c>
      <c r="I36" s="549">
        <f>SUM(I15,I28,I32,I35)</f>
        <v>0</v>
      </c>
      <c r="J36" s="226"/>
      <c r="K36" s="549">
        <f t="shared" si="1"/>
        <v>0</v>
      </c>
      <c r="L36" s="549">
        <f t="shared" ref="L36:R36" si="32">SUM(L15,L28,L32,L35)</f>
        <v>0</v>
      </c>
      <c r="M36" s="549">
        <f t="shared" si="32"/>
        <v>0</v>
      </c>
      <c r="N36" s="549">
        <f t="shared" si="32"/>
        <v>0</v>
      </c>
      <c r="O36" s="549">
        <f t="shared" si="32"/>
        <v>0</v>
      </c>
      <c r="P36" s="549">
        <f t="shared" si="32"/>
        <v>0</v>
      </c>
      <c r="Q36" s="549">
        <f t="shared" si="32"/>
        <v>0</v>
      </c>
      <c r="R36" s="549">
        <f t="shared" si="32"/>
        <v>0</v>
      </c>
      <c r="S36" s="226"/>
      <c r="T36" s="549">
        <f t="shared" si="3"/>
        <v>0</v>
      </c>
      <c r="U36" s="549">
        <f>SUM(U15,U28,U32,U35)</f>
        <v>0</v>
      </c>
      <c r="V36" s="549">
        <f>SUM(V15,V28,V32,V35)</f>
        <v>0</v>
      </c>
      <c r="W36" s="549">
        <f>SUM(W15,W28,W32,W35)</f>
        <v>0</v>
      </c>
      <c r="X36" s="226"/>
      <c r="Y36" s="549">
        <f t="shared" si="4"/>
        <v>0</v>
      </c>
      <c r="Z36" s="549">
        <f t="shared" ref="Z36:AF36" si="33">SUM(Z15,Z28,Z32,Z35)</f>
        <v>0</v>
      </c>
      <c r="AA36" s="549">
        <f t="shared" si="33"/>
        <v>0</v>
      </c>
      <c r="AB36" s="549">
        <f t="shared" si="33"/>
        <v>0</v>
      </c>
      <c r="AC36" s="549">
        <f t="shared" si="33"/>
        <v>0</v>
      </c>
      <c r="AD36" s="549">
        <f t="shared" si="33"/>
        <v>0</v>
      </c>
      <c r="AE36" s="549">
        <f t="shared" si="33"/>
        <v>0</v>
      </c>
      <c r="AF36" s="549">
        <f t="shared" si="33"/>
        <v>0</v>
      </c>
      <c r="AG36" s="226"/>
      <c r="AH36" s="549">
        <f t="shared" si="6"/>
        <v>0</v>
      </c>
      <c r="AI36" s="549">
        <f t="shared" ref="AI36:AP36" si="34">SUM(AI15,AI28,AI32,AI35)</f>
        <v>0</v>
      </c>
      <c r="AJ36" s="549">
        <f t="shared" si="34"/>
        <v>0</v>
      </c>
      <c r="AK36" s="549">
        <f t="shared" si="34"/>
        <v>0</v>
      </c>
      <c r="AL36" s="549">
        <f t="shared" si="34"/>
        <v>0</v>
      </c>
      <c r="AM36" s="549">
        <f t="shared" si="34"/>
        <v>0</v>
      </c>
      <c r="AN36" s="549">
        <f t="shared" si="34"/>
        <v>0</v>
      </c>
      <c r="AO36" s="549">
        <f t="shared" si="34"/>
        <v>0</v>
      </c>
      <c r="AP36" s="549">
        <f t="shared" si="34"/>
        <v>0</v>
      </c>
      <c r="AQ36" s="226"/>
      <c r="AR36" s="549">
        <f t="shared" si="8"/>
        <v>0</v>
      </c>
      <c r="AS36" s="549">
        <f t="shared" ref="AS36:BC36" si="35">SUM(AS15,AS28,AS32,AS35)</f>
        <v>0</v>
      </c>
      <c r="AT36" s="549">
        <f t="shared" si="35"/>
        <v>0</v>
      </c>
      <c r="AU36" s="549">
        <f t="shared" si="35"/>
        <v>0</v>
      </c>
      <c r="AV36" s="549">
        <f t="shared" si="35"/>
        <v>0</v>
      </c>
      <c r="AW36" s="549">
        <f t="shared" si="35"/>
        <v>0</v>
      </c>
      <c r="AX36" s="549">
        <f t="shared" si="35"/>
        <v>0</v>
      </c>
      <c r="AY36" s="549">
        <f t="shared" si="35"/>
        <v>0</v>
      </c>
      <c r="AZ36" s="549">
        <f t="shared" si="35"/>
        <v>0</v>
      </c>
      <c r="BA36" s="549">
        <f t="shared" si="35"/>
        <v>0</v>
      </c>
      <c r="BB36" s="549">
        <f t="shared" si="35"/>
        <v>0</v>
      </c>
      <c r="BC36" s="549">
        <f t="shared" si="35"/>
        <v>0</v>
      </c>
      <c r="BD36" s="226"/>
      <c r="BE36" s="549">
        <f t="shared" si="10"/>
        <v>0</v>
      </c>
      <c r="BF36" s="549">
        <f t="shared" ref="BF36:BM36" si="36">SUM(BF15,BF28,BF32,BF35)</f>
        <v>0</v>
      </c>
      <c r="BG36" s="549">
        <f t="shared" si="36"/>
        <v>0</v>
      </c>
      <c r="BH36" s="549">
        <f t="shared" si="36"/>
        <v>0</v>
      </c>
      <c r="BI36" s="549">
        <f t="shared" si="36"/>
        <v>0</v>
      </c>
      <c r="BJ36" s="549">
        <f t="shared" si="36"/>
        <v>0</v>
      </c>
      <c r="BK36" s="549">
        <f t="shared" si="36"/>
        <v>0</v>
      </c>
      <c r="BL36" s="549">
        <f t="shared" si="36"/>
        <v>0</v>
      </c>
      <c r="BM36" s="549">
        <f t="shared" si="36"/>
        <v>0</v>
      </c>
      <c r="BN36" s="226"/>
      <c r="BO36" s="549">
        <f t="shared" si="12"/>
        <v>0</v>
      </c>
      <c r="BP36" s="549">
        <f>SUM(BP15,BP28,BP32,BP35)</f>
        <v>0</v>
      </c>
      <c r="BQ36" s="549">
        <f>SUM(BQ15,BQ28,BQ32,BQ35)</f>
        <v>0</v>
      </c>
      <c r="BR36" s="549">
        <f>SUM(BR15,BR28,BR32,BR35)</f>
        <v>0</v>
      </c>
      <c r="BS36" s="226"/>
      <c r="BT36" s="549">
        <f t="shared" si="13"/>
        <v>0</v>
      </c>
      <c r="BU36" s="549">
        <f t="shared" ref="BU36:CB36" si="37">SUM(BU15,BU28,BU32,BU35)</f>
        <v>0</v>
      </c>
      <c r="BV36" s="549">
        <f t="shared" si="37"/>
        <v>0</v>
      </c>
      <c r="BW36" s="549">
        <f t="shared" si="37"/>
        <v>0</v>
      </c>
      <c r="BX36" s="549">
        <f t="shared" si="37"/>
        <v>0</v>
      </c>
      <c r="BY36" s="549">
        <f t="shared" si="37"/>
        <v>0</v>
      </c>
      <c r="BZ36" s="549">
        <f t="shared" si="37"/>
        <v>0</v>
      </c>
      <c r="CA36" s="549">
        <f t="shared" si="37"/>
        <v>0</v>
      </c>
      <c r="CB36" s="549">
        <f t="shared" si="37"/>
        <v>0</v>
      </c>
      <c r="CC36" s="226"/>
      <c r="CD36" s="549">
        <f t="shared" si="15"/>
        <v>0</v>
      </c>
      <c r="CE36" s="549">
        <f t="shared" ref="CE36:CS36" si="38">SUM(CE15,CE28,CE32,CE35)</f>
        <v>0</v>
      </c>
      <c r="CF36" s="549">
        <f t="shared" si="38"/>
        <v>0</v>
      </c>
      <c r="CG36" s="549">
        <f t="shared" si="38"/>
        <v>0</v>
      </c>
      <c r="CH36" s="549">
        <f t="shared" si="38"/>
        <v>0</v>
      </c>
      <c r="CI36" s="549">
        <f t="shared" si="38"/>
        <v>0</v>
      </c>
      <c r="CJ36" s="549">
        <f t="shared" si="38"/>
        <v>0</v>
      </c>
      <c r="CK36" s="549">
        <f t="shared" si="38"/>
        <v>0</v>
      </c>
      <c r="CL36" s="549">
        <f t="shared" si="38"/>
        <v>0</v>
      </c>
      <c r="CM36" s="549">
        <f t="shared" si="38"/>
        <v>0</v>
      </c>
      <c r="CN36" s="549">
        <f t="shared" si="38"/>
        <v>0</v>
      </c>
      <c r="CO36" s="549">
        <f t="shared" si="38"/>
        <v>0</v>
      </c>
      <c r="CP36" s="549">
        <f t="shared" si="38"/>
        <v>0</v>
      </c>
      <c r="CQ36" s="549">
        <f t="shared" si="38"/>
        <v>0</v>
      </c>
      <c r="CR36" s="549">
        <f t="shared" si="38"/>
        <v>0</v>
      </c>
      <c r="CS36" s="549">
        <f t="shared" si="38"/>
        <v>0</v>
      </c>
      <c r="CT36" s="226"/>
      <c r="CU36" s="549">
        <f t="shared" si="17"/>
        <v>0</v>
      </c>
      <c r="CV36" s="549">
        <f>SUM(CV15,CV28,CV32,CV35)</f>
        <v>0</v>
      </c>
      <c r="CW36" s="549">
        <f>SUM(CW15,CW28,CW32,CW35)</f>
        <v>0</v>
      </c>
      <c r="CX36" s="549">
        <f>SUM(CX15,CX28,CX32,CX35)</f>
        <v>0</v>
      </c>
      <c r="CY36" s="549">
        <f>SUM(CY15,CY28,CY32,CY35)</f>
        <v>0</v>
      </c>
      <c r="CZ36" s="549">
        <f>SUM(CZ15,CZ28,CZ32,CZ35)</f>
        <v>0</v>
      </c>
      <c r="DA36" s="226"/>
      <c r="DB36" s="516"/>
    </row>
    <row r="37" spans="6:106" ht="27.75" customHeight="1">
      <c r="F37" s="226" t="s">
        <v>1206</v>
      </c>
      <c r="G37" s="1118" t="s">
        <v>1207</v>
      </c>
      <c r="H37" s="1118"/>
      <c r="I37" s="1118"/>
      <c r="J37" s="1118"/>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516"/>
    </row>
    <row r="38" spans="6:106" ht="22.5" customHeight="1">
      <c r="F38" s="117" t="s">
        <v>204</v>
      </c>
      <c r="G38" s="191" t="s">
        <v>1208</v>
      </c>
      <c r="H38" s="549">
        <f t="shared" ref="H38:H58" si="39">SUM(I38:J38)</f>
        <v>0</v>
      </c>
      <c r="I38" s="549">
        <f>SUM(I39,I44,I47)</f>
        <v>0</v>
      </c>
      <c r="J38" s="226"/>
      <c r="K38" s="549">
        <f t="shared" ref="K38:K58" si="40">SUM(L38:S38)</f>
        <v>0</v>
      </c>
      <c r="L38" s="549">
        <f t="shared" ref="L38:R38" si="41">SUM(L39,L44,L47)</f>
        <v>0</v>
      </c>
      <c r="M38" s="549">
        <f t="shared" si="41"/>
        <v>0</v>
      </c>
      <c r="N38" s="549">
        <f t="shared" si="41"/>
        <v>0</v>
      </c>
      <c r="O38" s="549">
        <f t="shared" si="41"/>
        <v>0</v>
      </c>
      <c r="P38" s="549">
        <f t="shared" si="41"/>
        <v>0</v>
      </c>
      <c r="Q38" s="549">
        <f t="shared" si="41"/>
        <v>0</v>
      </c>
      <c r="R38" s="549">
        <f t="shared" si="41"/>
        <v>0</v>
      </c>
      <c r="S38" s="226"/>
      <c r="T38" s="549">
        <f t="shared" ref="T38:T58" si="42">SUM(U38:X38)</f>
        <v>0</v>
      </c>
      <c r="U38" s="549">
        <f>SUM(U39,U44,U47)</f>
        <v>0</v>
      </c>
      <c r="V38" s="549">
        <f>SUM(V39,V44,V47)</f>
        <v>0</v>
      </c>
      <c r="W38" s="549">
        <f>SUM(W39,W44,W47)</f>
        <v>0</v>
      </c>
      <c r="X38" s="226"/>
      <c r="Y38" s="549">
        <f t="shared" ref="Y38:Y58" si="43">SUM(Z38:AG38)</f>
        <v>0</v>
      </c>
      <c r="Z38" s="549">
        <f t="shared" ref="Z38:AF38" si="44">SUM(Z39,Z44,Z47)</f>
        <v>0</v>
      </c>
      <c r="AA38" s="549">
        <f t="shared" si="44"/>
        <v>0</v>
      </c>
      <c r="AB38" s="549">
        <f t="shared" si="44"/>
        <v>0</v>
      </c>
      <c r="AC38" s="549">
        <f t="shared" si="44"/>
        <v>0</v>
      </c>
      <c r="AD38" s="549">
        <f t="shared" si="44"/>
        <v>0</v>
      </c>
      <c r="AE38" s="549">
        <f t="shared" si="44"/>
        <v>0</v>
      </c>
      <c r="AF38" s="549">
        <f t="shared" si="44"/>
        <v>0</v>
      </c>
      <c r="AG38" s="226"/>
      <c r="AH38" s="549">
        <f t="shared" ref="AH38:AH58" si="45">SUM(AI38:AQ38)</f>
        <v>0</v>
      </c>
      <c r="AI38" s="549">
        <f t="shared" ref="AI38:AP38" si="46">SUM(AI39,AI44,AI47)</f>
        <v>0</v>
      </c>
      <c r="AJ38" s="549">
        <f t="shared" si="46"/>
        <v>0</v>
      </c>
      <c r="AK38" s="549">
        <f t="shared" si="46"/>
        <v>0</v>
      </c>
      <c r="AL38" s="549">
        <f t="shared" si="46"/>
        <v>0</v>
      </c>
      <c r="AM38" s="549">
        <f t="shared" si="46"/>
        <v>0</v>
      </c>
      <c r="AN38" s="549">
        <f t="shared" si="46"/>
        <v>0</v>
      </c>
      <c r="AO38" s="549">
        <f t="shared" si="46"/>
        <v>0</v>
      </c>
      <c r="AP38" s="549">
        <f t="shared" si="46"/>
        <v>0</v>
      </c>
      <c r="AQ38" s="226"/>
      <c r="AR38" s="549">
        <f t="shared" ref="AR38:AR58" si="47">SUM(AS38:BD38)</f>
        <v>0</v>
      </c>
      <c r="AS38" s="549">
        <f t="shared" ref="AS38:BC38" si="48">SUM(AS39,AS44,AS47)</f>
        <v>0</v>
      </c>
      <c r="AT38" s="549">
        <f t="shared" si="48"/>
        <v>0</v>
      </c>
      <c r="AU38" s="549">
        <f t="shared" si="48"/>
        <v>0</v>
      </c>
      <c r="AV38" s="549">
        <f t="shared" si="48"/>
        <v>0</v>
      </c>
      <c r="AW38" s="549">
        <f t="shared" si="48"/>
        <v>0</v>
      </c>
      <c r="AX38" s="549">
        <f t="shared" si="48"/>
        <v>0</v>
      </c>
      <c r="AY38" s="549">
        <f t="shared" si="48"/>
        <v>0</v>
      </c>
      <c r="AZ38" s="549">
        <f t="shared" si="48"/>
        <v>0</v>
      </c>
      <c r="BA38" s="549">
        <f t="shared" si="48"/>
        <v>0</v>
      </c>
      <c r="BB38" s="549">
        <f t="shared" si="48"/>
        <v>0</v>
      </c>
      <c r="BC38" s="549">
        <f t="shared" si="48"/>
        <v>0</v>
      </c>
      <c r="BD38" s="226"/>
      <c r="BE38" s="549">
        <f t="shared" ref="BE38:BE58" si="49">SUM(BF38:BN38)</f>
        <v>0</v>
      </c>
      <c r="BF38" s="549">
        <f t="shared" ref="BF38:BM38" si="50">SUM(BF39,BF44,BF47)</f>
        <v>0</v>
      </c>
      <c r="BG38" s="549">
        <f t="shared" si="50"/>
        <v>0</v>
      </c>
      <c r="BH38" s="549">
        <f t="shared" si="50"/>
        <v>0</v>
      </c>
      <c r="BI38" s="549">
        <f t="shared" si="50"/>
        <v>0</v>
      </c>
      <c r="BJ38" s="549">
        <f t="shared" si="50"/>
        <v>0</v>
      </c>
      <c r="BK38" s="549">
        <f t="shared" si="50"/>
        <v>0</v>
      </c>
      <c r="BL38" s="549">
        <f t="shared" si="50"/>
        <v>0</v>
      </c>
      <c r="BM38" s="549">
        <f t="shared" si="50"/>
        <v>0</v>
      </c>
      <c r="BN38" s="226"/>
      <c r="BO38" s="549">
        <f t="shared" ref="BO38:BO58" si="51">SUM(BP38:BS38)</f>
        <v>0</v>
      </c>
      <c r="BP38" s="549">
        <f>SUM(BP39,BP44,BP47)</f>
        <v>0</v>
      </c>
      <c r="BQ38" s="549">
        <f>SUM(BQ39,BQ44,BQ47)</f>
        <v>0</v>
      </c>
      <c r="BR38" s="549">
        <f>SUM(BR39,BR44,BR47)</f>
        <v>0</v>
      </c>
      <c r="BS38" s="226"/>
      <c r="BT38" s="549">
        <f t="shared" ref="BT38:BT58" si="52">SUM(BU38:CC38)</f>
        <v>0</v>
      </c>
      <c r="BU38" s="549">
        <f t="shared" ref="BU38:CB38" si="53">SUM(BU39,BU44,BU47)</f>
        <v>0</v>
      </c>
      <c r="BV38" s="549">
        <f t="shared" si="53"/>
        <v>0</v>
      </c>
      <c r="BW38" s="549">
        <f t="shared" si="53"/>
        <v>0</v>
      </c>
      <c r="BX38" s="549">
        <f t="shared" si="53"/>
        <v>0</v>
      </c>
      <c r="BY38" s="549">
        <f t="shared" si="53"/>
        <v>0</v>
      </c>
      <c r="BZ38" s="549">
        <f t="shared" si="53"/>
        <v>0</v>
      </c>
      <c r="CA38" s="549">
        <f t="shared" si="53"/>
        <v>0</v>
      </c>
      <c r="CB38" s="549">
        <f t="shared" si="53"/>
        <v>0</v>
      </c>
      <c r="CC38" s="226"/>
      <c r="CD38" s="549">
        <f t="shared" ref="CD38:CD58" si="54">SUM(CE38:CT38)</f>
        <v>0</v>
      </c>
      <c r="CE38" s="549">
        <f t="shared" ref="CE38:CS38" si="55">SUM(CE39,CE44,CE47)</f>
        <v>0</v>
      </c>
      <c r="CF38" s="549">
        <f t="shared" si="55"/>
        <v>0</v>
      </c>
      <c r="CG38" s="549">
        <f t="shared" si="55"/>
        <v>0</v>
      </c>
      <c r="CH38" s="549">
        <f t="shared" si="55"/>
        <v>0</v>
      </c>
      <c r="CI38" s="549">
        <f t="shared" si="55"/>
        <v>0</v>
      </c>
      <c r="CJ38" s="549">
        <f t="shared" si="55"/>
        <v>0</v>
      </c>
      <c r="CK38" s="549">
        <f t="shared" si="55"/>
        <v>0</v>
      </c>
      <c r="CL38" s="549">
        <f t="shared" si="55"/>
        <v>0</v>
      </c>
      <c r="CM38" s="549">
        <f t="shared" si="55"/>
        <v>0</v>
      </c>
      <c r="CN38" s="549">
        <f t="shared" si="55"/>
        <v>0</v>
      </c>
      <c r="CO38" s="549">
        <f t="shared" si="55"/>
        <v>0</v>
      </c>
      <c r="CP38" s="549">
        <f t="shared" si="55"/>
        <v>0</v>
      </c>
      <c r="CQ38" s="549">
        <f t="shared" si="55"/>
        <v>0</v>
      </c>
      <c r="CR38" s="549">
        <f t="shared" si="55"/>
        <v>0</v>
      </c>
      <c r="CS38" s="549">
        <f t="shared" si="55"/>
        <v>0</v>
      </c>
      <c r="CT38" s="226"/>
      <c r="CU38" s="549">
        <f t="shared" ref="CU38:CU58" si="56">SUM(CV38:DA38)</f>
        <v>0</v>
      </c>
      <c r="CV38" s="549">
        <f>SUM(CV39,CV44,CV47)</f>
        <v>0</v>
      </c>
      <c r="CW38" s="549">
        <f>SUM(CW39,CW44,CW47)</f>
        <v>0</v>
      </c>
      <c r="CX38" s="549">
        <f>SUM(CX39,CX44,CX47)</f>
        <v>0</v>
      </c>
      <c r="CY38" s="549">
        <f>SUM(CY39,CY44,CY47)</f>
        <v>0</v>
      </c>
      <c r="CZ38" s="549">
        <f>SUM(CZ39,CZ44,CZ47)</f>
        <v>0</v>
      </c>
      <c r="DA38" s="226"/>
      <c r="DB38" s="516"/>
    </row>
    <row r="39" spans="6:106" ht="11.25" customHeight="1">
      <c r="F39" s="117" t="s">
        <v>1173</v>
      </c>
      <c r="G39" s="455" t="s">
        <v>1172</v>
      </c>
      <c r="H39" s="549">
        <f t="shared" si="39"/>
        <v>0</v>
      </c>
      <c r="I39" s="549">
        <f>SUM(I40:I43)</f>
        <v>0</v>
      </c>
      <c r="J39" s="226"/>
      <c r="K39" s="549">
        <f t="shared" si="40"/>
        <v>0</v>
      </c>
      <c r="L39" s="549">
        <f t="shared" ref="L39:R39" si="57">SUM(L40:L43)</f>
        <v>0</v>
      </c>
      <c r="M39" s="549">
        <f t="shared" si="57"/>
        <v>0</v>
      </c>
      <c r="N39" s="549">
        <f t="shared" si="57"/>
        <v>0</v>
      </c>
      <c r="O39" s="549">
        <f t="shared" si="57"/>
        <v>0</v>
      </c>
      <c r="P39" s="549">
        <f t="shared" si="57"/>
        <v>0</v>
      </c>
      <c r="Q39" s="549">
        <f t="shared" si="57"/>
        <v>0</v>
      </c>
      <c r="R39" s="549">
        <f t="shared" si="57"/>
        <v>0</v>
      </c>
      <c r="S39" s="226"/>
      <c r="T39" s="549">
        <f t="shared" si="42"/>
        <v>0</v>
      </c>
      <c r="U39" s="549">
        <f>SUM(U40:U43)</f>
        <v>0</v>
      </c>
      <c r="V39" s="549">
        <f>SUM(V40:V43)</f>
        <v>0</v>
      </c>
      <c r="W39" s="549">
        <f>SUM(W40:W43)</f>
        <v>0</v>
      </c>
      <c r="X39" s="226"/>
      <c r="Y39" s="549">
        <f t="shared" si="43"/>
        <v>0</v>
      </c>
      <c r="Z39" s="549">
        <f t="shared" ref="Z39:AF39" si="58">SUM(Z40:Z43)</f>
        <v>0</v>
      </c>
      <c r="AA39" s="549">
        <f t="shared" si="58"/>
        <v>0</v>
      </c>
      <c r="AB39" s="549">
        <f t="shared" si="58"/>
        <v>0</v>
      </c>
      <c r="AC39" s="549">
        <f t="shared" si="58"/>
        <v>0</v>
      </c>
      <c r="AD39" s="549">
        <f t="shared" si="58"/>
        <v>0</v>
      </c>
      <c r="AE39" s="549">
        <f t="shared" si="58"/>
        <v>0</v>
      </c>
      <c r="AF39" s="549">
        <f t="shared" si="58"/>
        <v>0</v>
      </c>
      <c r="AG39" s="226"/>
      <c r="AH39" s="549">
        <f t="shared" si="45"/>
        <v>0</v>
      </c>
      <c r="AI39" s="549">
        <f t="shared" ref="AI39:AP39" si="59">SUM(AI40:AI43)</f>
        <v>0</v>
      </c>
      <c r="AJ39" s="549">
        <f t="shared" si="59"/>
        <v>0</v>
      </c>
      <c r="AK39" s="549">
        <f t="shared" si="59"/>
        <v>0</v>
      </c>
      <c r="AL39" s="549">
        <f t="shared" si="59"/>
        <v>0</v>
      </c>
      <c r="AM39" s="549">
        <f t="shared" si="59"/>
        <v>0</v>
      </c>
      <c r="AN39" s="549">
        <f t="shared" si="59"/>
        <v>0</v>
      </c>
      <c r="AO39" s="549">
        <f t="shared" si="59"/>
        <v>0</v>
      </c>
      <c r="AP39" s="549">
        <f t="shared" si="59"/>
        <v>0</v>
      </c>
      <c r="AQ39" s="226"/>
      <c r="AR39" s="549">
        <f t="shared" si="47"/>
        <v>0</v>
      </c>
      <c r="AS39" s="549">
        <f t="shared" ref="AS39:BC39" si="60">SUM(AS40:AS43)</f>
        <v>0</v>
      </c>
      <c r="AT39" s="549">
        <f t="shared" si="60"/>
        <v>0</v>
      </c>
      <c r="AU39" s="549">
        <f t="shared" si="60"/>
        <v>0</v>
      </c>
      <c r="AV39" s="549">
        <f t="shared" si="60"/>
        <v>0</v>
      </c>
      <c r="AW39" s="549">
        <f t="shared" si="60"/>
        <v>0</v>
      </c>
      <c r="AX39" s="549">
        <f t="shared" si="60"/>
        <v>0</v>
      </c>
      <c r="AY39" s="549">
        <f t="shared" si="60"/>
        <v>0</v>
      </c>
      <c r="AZ39" s="549">
        <f t="shared" si="60"/>
        <v>0</v>
      </c>
      <c r="BA39" s="549">
        <f t="shared" si="60"/>
        <v>0</v>
      </c>
      <c r="BB39" s="549">
        <f t="shared" si="60"/>
        <v>0</v>
      </c>
      <c r="BC39" s="549">
        <f t="shared" si="60"/>
        <v>0</v>
      </c>
      <c r="BD39" s="226"/>
      <c r="BE39" s="549">
        <f t="shared" si="49"/>
        <v>0</v>
      </c>
      <c r="BF39" s="549">
        <f t="shared" ref="BF39:BM39" si="61">SUM(BF40:BF43)</f>
        <v>0</v>
      </c>
      <c r="BG39" s="549">
        <f t="shared" si="61"/>
        <v>0</v>
      </c>
      <c r="BH39" s="549">
        <f t="shared" si="61"/>
        <v>0</v>
      </c>
      <c r="BI39" s="549">
        <f t="shared" si="61"/>
        <v>0</v>
      </c>
      <c r="BJ39" s="549">
        <f t="shared" si="61"/>
        <v>0</v>
      </c>
      <c r="BK39" s="549">
        <f t="shared" si="61"/>
        <v>0</v>
      </c>
      <c r="BL39" s="549">
        <f t="shared" si="61"/>
        <v>0</v>
      </c>
      <c r="BM39" s="549">
        <f t="shared" si="61"/>
        <v>0</v>
      </c>
      <c r="BN39" s="226"/>
      <c r="BO39" s="549">
        <f t="shared" si="51"/>
        <v>0</v>
      </c>
      <c r="BP39" s="549">
        <f>SUM(BP40:BP43)</f>
        <v>0</v>
      </c>
      <c r="BQ39" s="549">
        <f>SUM(BQ40:BQ43)</f>
        <v>0</v>
      </c>
      <c r="BR39" s="549">
        <f>SUM(BR40:BR43)</f>
        <v>0</v>
      </c>
      <c r="BS39" s="226"/>
      <c r="BT39" s="549">
        <f t="shared" si="52"/>
        <v>0</v>
      </c>
      <c r="BU39" s="549">
        <f t="shared" ref="BU39:CB39" si="62">SUM(BU40:BU43)</f>
        <v>0</v>
      </c>
      <c r="BV39" s="549">
        <f t="shared" si="62"/>
        <v>0</v>
      </c>
      <c r="BW39" s="549">
        <f t="shared" si="62"/>
        <v>0</v>
      </c>
      <c r="BX39" s="549">
        <f t="shared" si="62"/>
        <v>0</v>
      </c>
      <c r="BY39" s="549">
        <f t="shared" si="62"/>
        <v>0</v>
      </c>
      <c r="BZ39" s="549">
        <f t="shared" si="62"/>
        <v>0</v>
      </c>
      <c r="CA39" s="549">
        <f t="shared" si="62"/>
        <v>0</v>
      </c>
      <c r="CB39" s="549">
        <f t="shared" si="62"/>
        <v>0</v>
      </c>
      <c r="CC39" s="226"/>
      <c r="CD39" s="549">
        <f t="shared" si="54"/>
        <v>0</v>
      </c>
      <c r="CE39" s="549">
        <f t="shared" ref="CE39:CS39" si="63">SUM(CE40:CE43)</f>
        <v>0</v>
      </c>
      <c r="CF39" s="549">
        <f t="shared" si="63"/>
        <v>0</v>
      </c>
      <c r="CG39" s="549">
        <f t="shared" si="63"/>
        <v>0</v>
      </c>
      <c r="CH39" s="549">
        <f t="shared" si="63"/>
        <v>0</v>
      </c>
      <c r="CI39" s="549">
        <f t="shared" si="63"/>
        <v>0</v>
      </c>
      <c r="CJ39" s="549">
        <f t="shared" si="63"/>
        <v>0</v>
      </c>
      <c r="CK39" s="549">
        <f t="shared" si="63"/>
        <v>0</v>
      </c>
      <c r="CL39" s="549">
        <f t="shared" si="63"/>
        <v>0</v>
      </c>
      <c r="CM39" s="549">
        <f t="shared" si="63"/>
        <v>0</v>
      </c>
      <c r="CN39" s="549">
        <f t="shared" si="63"/>
        <v>0</v>
      </c>
      <c r="CO39" s="549">
        <f t="shared" si="63"/>
        <v>0</v>
      </c>
      <c r="CP39" s="549">
        <f t="shared" si="63"/>
        <v>0</v>
      </c>
      <c r="CQ39" s="549">
        <f t="shared" si="63"/>
        <v>0</v>
      </c>
      <c r="CR39" s="549">
        <f t="shared" si="63"/>
        <v>0</v>
      </c>
      <c r="CS39" s="549">
        <f t="shared" si="63"/>
        <v>0</v>
      </c>
      <c r="CT39" s="226"/>
      <c r="CU39" s="549">
        <f t="shared" si="56"/>
        <v>0</v>
      </c>
      <c r="CV39" s="549">
        <f>SUM(CV40:CV43)</f>
        <v>0</v>
      </c>
      <c r="CW39" s="549">
        <f>SUM(CW40:CW43)</f>
        <v>0</v>
      </c>
      <c r="CX39" s="549">
        <f>SUM(CX40:CX43)</f>
        <v>0</v>
      </c>
      <c r="CY39" s="549">
        <f>SUM(CY40:CY43)</f>
        <v>0</v>
      </c>
      <c r="CZ39" s="549">
        <f>SUM(CZ40:CZ43)</f>
        <v>0</v>
      </c>
      <c r="DA39" s="226"/>
      <c r="DB39" s="516"/>
    </row>
    <row r="40" spans="6:106" ht="22.5" customHeight="1">
      <c r="F40" s="117" t="s">
        <v>1209</v>
      </c>
      <c r="G40" s="551" t="s">
        <v>1210</v>
      </c>
      <c r="H40" s="549">
        <f t="shared" si="39"/>
        <v>0</v>
      </c>
      <c r="I40" s="550"/>
      <c r="J40" s="226"/>
      <c r="K40" s="549">
        <f t="shared" si="40"/>
        <v>0</v>
      </c>
      <c r="L40" s="550"/>
      <c r="M40" s="550"/>
      <c r="N40" s="550"/>
      <c r="O40" s="550"/>
      <c r="P40" s="550"/>
      <c r="Q40" s="550"/>
      <c r="R40" s="550"/>
      <c r="S40" s="226"/>
      <c r="T40" s="549">
        <f t="shared" si="42"/>
        <v>0</v>
      </c>
      <c r="U40" s="550"/>
      <c r="V40" s="550"/>
      <c r="W40" s="550"/>
      <c r="X40" s="226"/>
      <c r="Y40" s="549">
        <f t="shared" si="43"/>
        <v>0</v>
      </c>
      <c r="Z40" s="550"/>
      <c r="AA40" s="550"/>
      <c r="AB40" s="550"/>
      <c r="AC40" s="550"/>
      <c r="AD40" s="550"/>
      <c r="AE40" s="550"/>
      <c r="AF40" s="550"/>
      <c r="AG40" s="226"/>
      <c r="AH40" s="549">
        <f t="shared" si="45"/>
        <v>0</v>
      </c>
      <c r="AI40" s="550"/>
      <c r="AJ40" s="550"/>
      <c r="AK40" s="550"/>
      <c r="AL40" s="550"/>
      <c r="AM40" s="550"/>
      <c r="AN40" s="550"/>
      <c r="AO40" s="550"/>
      <c r="AP40" s="550"/>
      <c r="AQ40" s="226"/>
      <c r="AR40" s="549">
        <f t="shared" si="47"/>
        <v>0</v>
      </c>
      <c r="AS40" s="550"/>
      <c r="AT40" s="550"/>
      <c r="AU40" s="550"/>
      <c r="AV40" s="550"/>
      <c r="AW40" s="550"/>
      <c r="AX40" s="550"/>
      <c r="AY40" s="550"/>
      <c r="AZ40" s="550"/>
      <c r="BA40" s="550"/>
      <c r="BB40" s="550"/>
      <c r="BC40" s="550"/>
      <c r="BD40" s="226"/>
      <c r="BE40" s="549">
        <f t="shared" si="49"/>
        <v>0</v>
      </c>
      <c r="BF40" s="550"/>
      <c r="BG40" s="550"/>
      <c r="BH40" s="550"/>
      <c r="BI40" s="550"/>
      <c r="BJ40" s="550"/>
      <c r="BK40" s="550"/>
      <c r="BL40" s="550"/>
      <c r="BM40" s="550"/>
      <c r="BN40" s="226"/>
      <c r="BO40" s="549">
        <f t="shared" si="51"/>
        <v>0</v>
      </c>
      <c r="BP40" s="550"/>
      <c r="BQ40" s="550"/>
      <c r="BR40" s="550"/>
      <c r="BS40" s="226"/>
      <c r="BT40" s="549">
        <f t="shared" si="52"/>
        <v>0</v>
      </c>
      <c r="BU40" s="550"/>
      <c r="BV40" s="550"/>
      <c r="BW40" s="550"/>
      <c r="BX40" s="550"/>
      <c r="BY40" s="550"/>
      <c r="BZ40" s="550"/>
      <c r="CA40" s="550"/>
      <c r="CB40" s="550"/>
      <c r="CC40" s="226"/>
      <c r="CD40" s="549">
        <f t="shared" si="54"/>
        <v>0</v>
      </c>
      <c r="CE40" s="550"/>
      <c r="CF40" s="550"/>
      <c r="CG40" s="550"/>
      <c r="CH40" s="550"/>
      <c r="CI40" s="550"/>
      <c r="CJ40" s="550"/>
      <c r="CK40" s="550"/>
      <c r="CL40" s="550"/>
      <c r="CM40" s="550"/>
      <c r="CN40" s="550"/>
      <c r="CO40" s="550"/>
      <c r="CP40" s="550"/>
      <c r="CQ40" s="550"/>
      <c r="CR40" s="550"/>
      <c r="CS40" s="550"/>
      <c r="CT40" s="226"/>
      <c r="CU40" s="549">
        <f t="shared" si="56"/>
        <v>0</v>
      </c>
      <c r="CV40" s="550"/>
      <c r="CW40" s="550"/>
      <c r="CX40" s="550"/>
      <c r="CY40" s="550"/>
      <c r="CZ40" s="550"/>
      <c r="DA40" s="226"/>
      <c r="DB40" s="516"/>
    </row>
    <row r="41" spans="6:106" ht="11.25" customHeight="1">
      <c r="F41" s="117" t="s">
        <v>1211</v>
      </c>
      <c r="G41" s="551" t="s">
        <v>1212</v>
      </c>
      <c r="H41" s="549">
        <f t="shared" si="39"/>
        <v>0</v>
      </c>
      <c r="I41" s="550"/>
      <c r="J41" s="226"/>
      <c r="K41" s="549">
        <f t="shared" si="40"/>
        <v>0</v>
      </c>
      <c r="L41" s="550"/>
      <c r="M41" s="550"/>
      <c r="N41" s="550"/>
      <c r="O41" s="550"/>
      <c r="P41" s="550"/>
      <c r="Q41" s="550"/>
      <c r="R41" s="550"/>
      <c r="S41" s="226"/>
      <c r="T41" s="549">
        <f t="shared" si="42"/>
        <v>0</v>
      </c>
      <c r="U41" s="550"/>
      <c r="V41" s="550"/>
      <c r="W41" s="550"/>
      <c r="X41" s="226"/>
      <c r="Y41" s="549">
        <f t="shared" si="43"/>
        <v>0</v>
      </c>
      <c r="Z41" s="550"/>
      <c r="AA41" s="550"/>
      <c r="AB41" s="550"/>
      <c r="AC41" s="550"/>
      <c r="AD41" s="550"/>
      <c r="AE41" s="550"/>
      <c r="AF41" s="550"/>
      <c r="AG41" s="226"/>
      <c r="AH41" s="549">
        <f t="shared" si="45"/>
        <v>0</v>
      </c>
      <c r="AI41" s="550"/>
      <c r="AJ41" s="550"/>
      <c r="AK41" s="550"/>
      <c r="AL41" s="550"/>
      <c r="AM41" s="550"/>
      <c r="AN41" s="550"/>
      <c r="AO41" s="550"/>
      <c r="AP41" s="550"/>
      <c r="AQ41" s="226"/>
      <c r="AR41" s="549">
        <f t="shared" si="47"/>
        <v>0</v>
      </c>
      <c r="AS41" s="550"/>
      <c r="AT41" s="550"/>
      <c r="AU41" s="550"/>
      <c r="AV41" s="550"/>
      <c r="AW41" s="550"/>
      <c r="AX41" s="550"/>
      <c r="AY41" s="550"/>
      <c r="AZ41" s="550"/>
      <c r="BA41" s="550"/>
      <c r="BB41" s="550"/>
      <c r="BC41" s="550"/>
      <c r="BD41" s="226"/>
      <c r="BE41" s="549">
        <f t="shared" si="49"/>
        <v>0</v>
      </c>
      <c r="BF41" s="550"/>
      <c r="BG41" s="550"/>
      <c r="BH41" s="550"/>
      <c r="BI41" s="550"/>
      <c r="BJ41" s="550"/>
      <c r="BK41" s="550"/>
      <c r="BL41" s="550"/>
      <c r="BM41" s="550"/>
      <c r="BN41" s="226"/>
      <c r="BO41" s="549">
        <f t="shared" si="51"/>
        <v>0</v>
      </c>
      <c r="BP41" s="550"/>
      <c r="BQ41" s="550"/>
      <c r="BR41" s="550"/>
      <c r="BS41" s="226"/>
      <c r="BT41" s="549">
        <f t="shared" si="52"/>
        <v>0</v>
      </c>
      <c r="BU41" s="550"/>
      <c r="BV41" s="550"/>
      <c r="BW41" s="550"/>
      <c r="BX41" s="550"/>
      <c r="BY41" s="550"/>
      <c r="BZ41" s="550"/>
      <c r="CA41" s="550"/>
      <c r="CB41" s="550"/>
      <c r="CC41" s="226"/>
      <c r="CD41" s="549">
        <f t="shared" si="54"/>
        <v>0</v>
      </c>
      <c r="CE41" s="550"/>
      <c r="CF41" s="550"/>
      <c r="CG41" s="550"/>
      <c r="CH41" s="550"/>
      <c r="CI41" s="550"/>
      <c r="CJ41" s="550"/>
      <c r="CK41" s="550"/>
      <c r="CL41" s="550"/>
      <c r="CM41" s="550"/>
      <c r="CN41" s="550"/>
      <c r="CO41" s="550"/>
      <c r="CP41" s="550"/>
      <c r="CQ41" s="550"/>
      <c r="CR41" s="550"/>
      <c r="CS41" s="550"/>
      <c r="CT41" s="226"/>
      <c r="CU41" s="549">
        <f t="shared" si="56"/>
        <v>0</v>
      </c>
      <c r="CV41" s="550"/>
      <c r="CW41" s="550"/>
      <c r="CX41" s="550"/>
      <c r="CY41" s="550"/>
      <c r="CZ41" s="550"/>
      <c r="DA41" s="226"/>
      <c r="DB41" s="516"/>
    </row>
    <row r="42" spans="6:106" ht="11.25" customHeight="1">
      <c r="F42" s="117" t="s">
        <v>1213</v>
      </c>
      <c r="G42" s="551" t="s">
        <v>1214</v>
      </c>
      <c r="H42" s="549">
        <f t="shared" si="39"/>
        <v>0</v>
      </c>
      <c r="I42" s="550"/>
      <c r="J42" s="226"/>
      <c r="K42" s="549">
        <f t="shared" si="40"/>
        <v>0</v>
      </c>
      <c r="L42" s="550"/>
      <c r="M42" s="550"/>
      <c r="N42" s="550"/>
      <c r="O42" s="550"/>
      <c r="P42" s="550"/>
      <c r="Q42" s="550"/>
      <c r="R42" s="550"/>
      <c r="S42" s="226"/>
      <c r="T42" s="549">
        <f t="shared" si="42"/>
        <v>0</v>
      </c>
      <c r="U42" s="550"/>
      <c r="V42" s="550"/>
      <c r="W42" s="550"/>
      <c r="X42" s="226"/>
      <c r="Y42" s="549">
        <f t="shared" si="43"/>
        <v>0</v>
      </c>
      <c r="Z42" s="550"/>
      <c r="AA42" s="550"/>
      <c r="AB42" s="550"/>
      <c r="AC42" s="550"/>
      <c r="AD42" s="550"/>
      <c r="AE42" s="550"/>
      <c r="AF42" s="550"/>
      <c r="AG42" s="226"/>
      <c r="AH42" s="549">
        <f t="shared" si="45"/>
        <v>0</v>
      </c>
      <c r="AI42" s="550"/>
      <c r="AJ42" s="550"/>
      <c r="AK42" s="550"/>
      <c r="AL42" s="550"/>
      <c r="AM42" s="550"/>
      <c r="AN42" s="550"/>
      <c r="AO42" s="550"/>
      <c r="AP42" s="550"/>
      <c r="AQ42" s="226"/>
      <c r="AR42" s="549">
        <f t="shared" si="47"/>
        <v>0</v>
      </c>
      <c r="AS42" s="550"/>
      <c r="AT42" s="550"/>
      <c r="AU42" s="550"/>
      <c r="AV42" s="550"/>
      <c r="AW42" s="550"/>
      <c r="AX42" s="550"/>
      <c r="AY42" s="550"/>
      <c r="AZ42" s="550"/>
      <c r="BA42" s="550"/>
      <c r="BB42" s="550"/>
      <c r="BC42" s="550"/>
      <c r="BD42" s="226"/>
      <c r="BE42" s="549">
        <f t="shared" si="49"/>
        <v>0</v>
      </c>
      <c r="BF42" s="550"/>
      <c r="BG42" s="550"/>
      <c r="BH42" s="550"/>
      <c r="BI42" s="550"/>
      <c r="BJ42" s="550"/>
      <c r="BK42" s="550"/>
      <c r="BL42" s="550"/>
      <c r="BM42" s="550"/>
      <c r="BN42" s="226"/>
      <c r="BO42" s="549">
        <f t="shared" si="51"/>
        <v>0</v>
      </c>
      <c r="BP42" s="550"/>
      <c r="BQ42" s="550"/>
      <c r="BR42" s="550"/>
      <c r="BS42" s="226"/>
      <c r="BT42" s="549">
        <f t="shared" si="52"/>
        <v>0</v>
      </c>
      <c r="BU42" s="550"/>
      <c r="BV42" s="550"/>
      <c r="BW42" s="550"/>
      <c r="BX42" s="550"/>
      <c r="BY42" s="550"/>
      <c r="BZ42" s="550"/>
      <c r="CA42" s="550"/>
      <c r="CB42" s="550"/>
      <c r="CC42" s="226"/>
      <c r="CD42" s="549">
        <f t="shared" si="54"/>
        <v>0</v>
      </c>
      <c r="CE42" s="550"/>
      <c r="CF42" s="550"/>
      <c r="CG42" s="550"/>
      <c r="CH42" s="550"/>
      <c r="CI42" s="550"/>
      <c r="CJ42" s="550"/>
      <c r="CK42" s="550"/>
      <c r="CL42" s="550"/>
      <c r="CM42" s="550"/>
      <c r="CN42" s="550"/>
      <c r="CO42" s="550"/>
      <c r="CP42" s="550"/>
      <c r="CQ42" s="550"/>
      <c r="CR42" s="550"/>
      <c r="CS42" s="550"/>
      <c r="CT42" s="226"/>
      <c r="CU42" s="549">
        <f t="shared" si="56"/>
        <v>0</v>
      </c>
      <c r="CV42" s="550"/>
      <c r="CW42" s="550"/>
      <c r="CX42" s="550"/>
      <c r="CY42" s="550"/>
      <c r="CZ42" s="550"/>
      <c r="DA42" s="226"/>
      <c r="DB42" s="516"/>
    </row>
    <row r="43" spans="6:106" ht="33.75" customHeight="1">
      <c r="F43" s="117" t="s">
        <v>1215</v>
      </c>
      <c r="G43" s="551" t="s">
        <v>1216</v>
      </c>
      <c r="H43" s="549">
        <f t="shared" si="39"/>
        <v>0</v>
      </c>
      <c r="I43" s="550"/>
      <c r="J43" s="226"/>
      <c r="K43" s="549">
        <f t="shared" si="40"/>
        <v>0</v>
      </c>
      <c r="L43" s="550"/>
      <c r="M43" s="550"/>
      <c r="N43" s="550"/>
      <c r="O43" s="550"/>
      <c r="P43" s="550"/>
      <c r="Q43" s="550"/>
      <c r="R43" s="550"/>
      <c r="S43" s="226"/>
      <c r="T43" s="549">
        <f t="shared" si="42"/>
        <v>0</v>
      </c>
      <c r="U43" s="550"/>
      <c r="V43" s="550"/>
      <c r="W43" s="550"/>
      <c r="X43" s="226"/>
      <c r="Y43" s="549">
        <f t="shared" si="43"/>
        <v>0</v>
      </c>
      <c r="Z43" s="550"/>
      <c r="AA43" s="550"/>
      <c r="AB43" s="550"/>
      <c r="AC43" s="550"/>
      <c r="AD43" s="550"/>
      <c r="AE43" s="550"/>
      <c r="AF43" s="550"/>
      <c r="AG43" s="226"/>
      <c r="AH43" s="549">
        <f t="shared" si="45"/>
        <v>0</v>
      </c>
      <c r="AI43" s="550"/>
      <c r="AJ43" s="550"/>
      <c r="AK43" s="550"/>
      <c r="AL43" s="550"/>
      <c r="AM43" s="550"/>
      <c r="AN43" s="550"/>
      <c r="AO43" s="550"/>
      <c r="AP43" s="550"/>
      <c r="AQ43" s="226"/>
      <c r="AR43" s="549">
        <f t="shared" si="47"/>
        <v>0</v>
      </c>
      <c r="AS43" s="550"/>
      <c r="AT43" s="550"/>
      <c r="AU43" s="550"/>
      <c r="AV43" s="550"/>
      <c r="AW43" s="550"/>
      <c r="AX43" s="550"/>
      <c r="AY43" s="550"/>
      <c r="AZ43" s="550"/>
      <c r="BA43" s="550"/>
      <c r="BB43" s="550"/>
      <c r="BC43" s="550"/>
      <c r="BD43" s="226"/>
      <c r="BE43" s="549">
        <f t="shared" si="49"/>
        <v>0</v>
      </c>
      <c r="BF43" s="550"/>
      <c r="BG43" s="550"/>
      <c r="BH43" s="550"/>
      <c r="BI43" s="550"/>
      <c r="BJ43" s="550"/>
      <c r="BK43" s="550"/>
      <c r="BL43" s="550"/>
      <c r="BM43" s="550"/>
      <c r="BN43" s="226"/>
      <c r="BO43" s="549">
        <f t="shared" si="51"/>
        <v>0</v>
      </c>
      <c r="BP43" s="550"/>
      <c r="BQ43" s="550"/>
      <c r="BR43" s="550"/>
      <c r="BS43" s="226"/>
      <c r="BT43" s="549">
        <f t="shared" si="52"/>
        <v>0</v>
      </c>
      <c r="BU43" s="550"/>
      <c r="BV43" s="550"/>
      <c r="BW43" s="550"/>
      <c r="BX43" s="550"/>
      <c r="BY43" s="550"/>
      <c r="BZ43" s="550"/>
      <c r="CA43" s="550"/>
      <c r="CB43" s="550"/>
      <c r="CC43" s="226"/>
      <c r="CD43" s="549">
        <f t="shared" si="54"/>
        <v>0</v>
      </c>
      <c r="CE43" s="550"/>
      <c r="CF43" s="550"/>
      <c r="CG43" s="550"/>
      <c r="CH43" s="550"/>
      <c r="CI43" s="550"/>
      <c r="CJ43" s="550"/>
      <c r="CK43" s="550"/>
      <c r="CL43" s="550"/>
      <c r="CM43" s="550"/>
      <c r="CN43" s="550"/>
      <c r="CO43" s="550"/>
      <c r="CP43" s="550"/>
      <c r="CQ43" s="550"/>
      <c r="CR43" s="550"/>
      <c r="CS43" s="550"/>
      <c r="CT43" s="226"/>
      <c r="CU43" s="549">
        <f t="shared" si="56"/>
        <v>0</v>
      </c>
      <c r="CV43" s="550"/>
      <c r="CW43" s="550"/>
      <c r="CX43" s="550"/>
      <c r="CY43" s="550"/>
      <c r="CZ43" s="550"/>
      <c r="DA43" s="226"/>
      <c r="DB43" s="516"/>
    </row>
    <row r="44" spans="6:106" ht="11.25" customHeight="1">
      <c r="F44" s="117" t="s">
        <v>1175</v>
      </c>
      <c r="G44" s="455" t="s">
        <v>1201</v>
      </c>
      <c r="H44" s="549">
        <f t="shared" si="39"/>
        <v>0</v>
      </c>
      <c r="I44" s="549">
        <f>SUM(I45:I46)</f>
        <v>0</v>
      </c>
      <c r="J44" s="226"/>
      <c r="K44" s="549">
        <f t="shared" si="40"/>
        <v>0</v>
      </c>
      <c r="L44" s="549">
        <f t="shared" ref="L44:R44" si="64">SUM(L45:L46)</f>
        <v>0</v>
      </c>
      <c r="M44" s="549">
        <f t="shared" si="64"/>
        <v>0</v>
      </c>
      <c r="N44" s="549">
        <f t="shared" si="64"/>
        <v>0</v>
      </c>
      <c r="O44" s="549">
        <f t="shared" si="64"/>
        <v>0</v>
      </c>
      <c r="P44" s="549">
        <f t="shared" si="64"/>
        <v>0</v>
      </c>
      <c r="Q44" s="549">
        <f t="shared" si="64"/>
        <v>0</v>
      </c>
      <c r="R44" s="549">
        <f t="shared" si="64"/>
        <v>0</v>
      </c>
      <c r="S44" s="226"/>
      <c r="T44" s="549">
        <f t="shared" si="42"/>
        <v>0</v>
      </c>
      <c r="U44" s="549">
        <f>SUM(U45:U46)</f>
        <v>0</v>
      </c>
      <c r="V44" s="549">
        <f>SUM(V45:V46)</f>
        <v>0</v>
      </c>
      <c r="W44" s="549">
        <f>SUM(W45:W46)</f>
        <v>0</v>
      </c>
      <c r="X44" s="226"/>
      <c r="Y44" s="549">
        <f t="shared" si="43"/>
        <v>0</v>
      </c>
      <c r="Z44" s="549">
        <f t="shared" ref="Z44:AF44" si="65">SUM(Z45:Z46)</f>
        <v>0</v>
      </c>
      <c r="AA44" s="549">
        <f t="shared" si="65"/>
        <v>0</v>
      </c>
      <c r="AB44" s="549">
        <f t="shared" si="65"/>
        <v>0</v>
      </c>
      <c r="AC44" s="549">
        <f t="shared" si="65"/>
        <v>0</v>
      </c>
      <c r="AD44" s="549">
        <f t="shared" si="65"/>
        <v>0</v>
      </c>
      <c r="AE44" s="549">
        <f t="shared" si="65"/>
        <v>0</v>
      </c>
      <c r="AF44" s="549">
        <f t="shared" si="65"/>
        <v>0</v>
      </c>
      <c r="AG44" s="226"/>
      <c r="AH44" s="549">
        <f t="shared" si="45"/>
        <v>0</v>
      </c>
      <c r="AI44" s="549">
        <f t="shared" ref="AI44:AP44" si="66">SUM(AI45:AI46)</f>
        <v>0</v>
      </c>
      <c r="AJ44" s="549">
        <f t="shared" si="66"/>
        <v>0</v>
      </c>
      <c r="AK44" s="549">
        <f t="shared" si="66"/>
        <v>0</v>
      </c>
      <c r="AL44" s="549">
        <f t="shared" si="66"/>
        <v>0</v>
      </c>
      <c r="AM44" s="549">
        <f t="shared" si="66"/>
        <v>0</v>
      </c>
      <c r="AN44" s="549">
        <f t="shared" si="66"/>
        <v>0</v>
      </c>
      <c r="AO44" s="549">
        <f t="shared" si="66"/>
        <v>0</v>
      </c>
      <c r="AP44" s="549">
        <f t="shared" si="66"/>
        <v>0</v>
      </c>
      <c r="AQ44" s="226"/>
      <c r="AR44" s="549">
        <f t="shared" si="47"/>
        <v>0</v>
      </c>
      <c r="AS44" s="549">
        <f t="shared" ref="AS44:BC44" si="67">SUM(AS45:AS46)</f>
        <v>0</v>
      </c>
      <c r="AT44" s="549">
        <f t="shared" si="67"/>
        <v>0</v>
      </c>
      <c r="AU44" s="549">
        <f t="shared" si="67"/>
        <v>0</v>
      </c>
      <c r="AV44" s="549">
        <f t="shared" si="67"/>
        <v>0</v>
      </c>
      <c r="AW44" s="549">
        <f t="shared" si="67"/>
        <v>0</v>
      </c>
      <c r="AX44" s="549">
        <f t="shared" si="67"/>
        <v>0</v>
      </c>
      <c r="AY44" s="549">
        <f t="shared" si="67"/>
        <v>0</v>
      </c>
      <c r="AZ44" s="549">
        <f t="shared" si="67"/>
        <v>0</v>
      </c>
      <c r="BA44" s="549">
        <f t="shared" si="67"/>
        <v>0</v>
      </c>
      <c r="BB44" s="549">
        <f t="shared" si="67"/>
        <v>0</v>
      </c>
      <c r="BC44" s="549">
        <f t="shared" si="67"/>
        <v>0</v>
      </c>
      <c r="BD44" s="226"/>
      <c r="BE44" s="549">
        <f t="shared" si="49"/>
        <v>0</v>
      </c>
      <c r="BF44" s="549">
        <f t="shared" ref="BF44:BM44" si="68">SUM(BF45:BF46)</f>
        <v>0</v>
      </c>
      <c r="BG44" s="549">
        <f t="shared" si="68"/>
        <v>0</v>
      </c>
      <c r="BH44" s="549">
        <f t="shared" si="68"/>
        <v>0</v>
      </c>
      <c r="BI44" s="549">
        <f t="shared" si="68"/>
        <v>0</v>
      </c>
      <c r="BJ44" s="549">
        <f t="shared" si="68"/>
        <v>0</v>
      </c>
      <c r="BK44" s="549">
        <f t="shared" si="68"/>
        <v>0</v>
      </c>
      <c r="BL44" s="549">
        <f t="shared" si="68"/>
        <v>0</v>
      </c>
      <c r="BM44" s="549">
        <f t="shared" si="68"/>
        <v>0</v>
      </c>
      <c r="BN44" s="226"/>
      <c r="BO44" s="549">
        <f t="shared" si="51"/>
        <v>0</v>
      </c>
      <c r="BP44" s="549">
        <f>SUM(BP45:BP46)</f>
        <v>0</v>
      </c>
      <c r="BQ44" s="549">
        <f>SUM(BQ45:BQ46)</f>
        <v>0</v>
      </c>
      <c r="BR44" s="549">
        <f>SUM(BR45:BR46)</f>
        <v>0</v>
      </c>
      <c r="BS44" s="226"/>
      <c r="BT44" s="549">
        <f t="shared" si="52"/>
        <v>0</v>
      </c>
      <c r="BU44" s="549">
        <f t="shared" ref="BU44:CB44" si="69">SUM(BU45:BU46)</f>
        <v>0</v>
      </c>
      <c r="BV44" s="549">
        <f t="shared" si="69"/>
        <v>0</v>
      </c>
      <c r="BW44" s="549">
        <f t="shared" si="69"/>
        <v>0</v>
      </c>
      <c r="BX44" s="549">
        <f t="shared" si="69"/>
        <v>0</v>
      </c>
      <c r="BY44" s="549">
        <f t="shared" si="69"/>
        <v>0</v>
      </c>
      <c r="BZ44" s="549">
        <f t="shared" si="69"/>
        <v>0</v>
      </c>
      <c r="CA44" s="549">
        <f t="shared" si="69"/>
        <v>0</v>
      </c>
      <c r="CB44" s="549">
        <f t="shared" si="69"/>
        <v>0</v>
      </c>
      <c r="CC44" s="226"/>
      <c r="CD44" s="549">
        <f t="shared" si="54"/>
        <v>0</v>
      </c>
      <c r="CE44" s="549">
        <f t="shared" ref="CE44:CS44" si="70">SUM(CE45:CE46)</f>
        <v>0</v>
      </c>
      <c r="CF44" s="549">
        <f t="shared" si="70"/>
        <v>0</v>
      </c>
      <c r="CG44" s="549">
        <f t="shared" si="70"/>
        <v>0</v>
      </c>
      <c r="CH44" s="549">
        <f t="shared" si="70"/>
        <v>0</v>
      </c>
      <c r="CI44" s="549">
        <f t="shared" si="70"/>
        <v>0</v>
      </c>
      <c r="CJ44" s="549">
        <f t="shared" si="70"/>
        <v>0</v>
      </c>
      <c r="CK44" s="549">
        <f t="shared" si="70"/>
        <v>0</v>
      </c>
      <c r="CL44" s="549">
        <f t="shared" si="70"/>
        <v>0</v>
      </c>
      <c r="CM44" s="549">
        <f t="shared" si="70"/>
        <v>0</v>
      </c>
      <c r="CN44" s="549">
        <f t="shared" si="70"/>
        <v>0</v>
      </c>
      <c r="CO44" s="549">
        <f t="shared" si="70"/>
        <v>0</v>
      </c>
      <c r="CP44" s="549">
        <f t="shared" si="70"/>
        <v>0</v>
      </c>
      <c r="CQ44" s="549">
        <f t="shared" si="70"/>
        <v>0</v>
      </c>
      <c r="CR44" s="549">
        <f t="shared" si="70"/>
        <v>0</v>
      </c>
      <c r="CS44" s="549">
        <f t="shared" si="70"/>
        <v>0</v>
      </c>
      <c r="CT44" s="226"/>
      <c r="CU44" s="549">
        <f t="shared" si="56"/>
        <v>0</v>
      </c>
      <c r="CV44" s="549">
        <f>SUM(CV45:CV46)</f>
        <v>0</v>
      </c>
      <c r="CW44" s="549">
        <f>SUM(CW45:CW46)</f>
        <v>0</v>
      </c>
      <c r="CX44" s="549">
        <f>SUM(CX45:CX46)</f>
        <v>0</v>
      </c>
      <c r="CY44" s="549">
        <f>SUM(CY45:CY46)</f>
        <v>0</v>
      </c>
      <c r="CZ44" s="549">
        <f>SUM(CZ45:CZ46)</f>
        <v>0</v>
      </c>
      <c r="DA44" s="226"/>
      <c r="DB44" s="516"/>
    </row>
    <row r="45" spans="6:106" ht="45" customHeight="1">
      <c r="F45" s="117" t="s">
        <v>1217</v>
      </c>
      <c r="G45" s="551" t="s">
        <v>1202</v>
      </c>
      <c r="H45" s="549">
        <f t="shared" si="39"/>
        <v>0</v>
      </c>
      <c r="I45" s="550"/>
      <c r="J45" s="226"/>
      <c r="K45" s="549">
        <f t="shared" si="40"/>
        <v>0</v>
      </c>
      <c r="L45" s="550"/>
      <c r="M45" s="550"/>
      <c r="N45" s="550"/>
      <c r="O45" s="550"/>
      <c r="P45" s="550"/>
      <c r="Q45" s="550"/>
      <c r="R45" s="550"/>
      <c r="S45" s="226"/>
      <c r="T45" s="549">
        <f t="shared" si="42"/>
        <v>0</v>
      </c>
      <c r="U45" s="550"/>
      <c r="V45" s="550"/>
      <c r="W45" s="550"/>
      <c r="X45" s="226"/>
      <c r="Y45" s="549">
        <f t="shared" si="43"/>
        <v>0</v>
      </c>
      <c r="Z45" s="550"/>
      <c r="AA45" s="550"/>
      <c r="AB45" s="550"/>
      <c r="AC45" s="550"/>
      <c r="AD45" s="550"/>
      <c r="AE45" s="550"/>
      <c r="AF45" s="550"/>
      <c r="AG45" s="226"/>
      <c r="AH45" s="549">
        <f t="shared" si="45"/>
        <v>0</v>
      </c>
      <c r="AI45" s="550"/>
      <c r="AJ45" s="550"/>
      <c r="AK45" s="550"/>
      <c r="AL45" s="550"/>
      <c r="AM45" s="550"/>
      <c r="AN45" s="550"/>
      <c r="AO45" s="550"/>
      <c r="AP45" s="550"/>
      <c r="AQ45" s="226"/>
      <c r="AR45" s="549">
        <f t="shared" si="47"/>
        <v>0</v>
      </c>
      <c r="AS45" s="550"/>
      <c r="AT45" s="550"/>
      <c r="AU45" s="550"/>
      <c r="AV45" s="550"/>
      <c r="AW45" s="550"/>
      <c r="AX45" s="550"/>
      <c r="AY45" s="550"/>
      <c r="AZ45" s="550"/>
      <c r="BA45" s="550"/>
      <c r="BB45" s="550"/>
      <c r="BC45" s="550"/>
      <c r="BD45" s="226"/>
      <c r="BE45" s="549">
        <f t="shared" si="49"/>
        <v>0</v>
      </c>
      <c r="BF45" s="550"/>
      <c r="BG45" s="550"/>
      <c r="BH45" s="550"/>
      <c r="BI45" s="550"/>
      <c r="BJ45" s="550"/>
      <c r="BK45" s="550"/>
      <c r="BL45" s="550"/>
      <c r="BM45" s="550"/>
      <c r="BN45" s="226"/>
      <c r="BO45" s="549">
        <f t="shared" si="51"/>
        <v>0</v>
      </c>
      <c r="BP45" s="550"/>
      <c r="BQ45" s="550"/>
      <c r="BR45" s="550"/>
      <c r="BS45" s="226"/>
      <c r="BT45" s="549">
        <f t="shared" si="52"/>
        <v>0</v>
      </c>
      <c r="BU45" s="550"/>
      <c r="BV45" s="550"/>
      <c r="BW45" s="550"/>
      <c r="BX45" s="550"/>
      <c r="BY45" s="550"/>
      <c r="BZ45" s="550"/>
      <c r="CA45" s="550"/>
      <c r="CB45" s="550"/>
      <c r="CC45" s="226"/>
      <c r="CD45" s="549">
        <f t="shared" si="54"/>
        <v>0</v>
      </c>
      <c r="CE45" s="550"/>
      <c r="CF45" s="550"/>
      <c r="CG45" s="550"/>
      <c r="CH45" s="550"/>
      <c r="CI45" s="550"/>
      <c r="CJ45" s="550"/>
      <c r="CK45" s="550"/>
      <c r="CL45" s="550"/>
      <c r="CM45" s="550"/>
      <c r="CN45" s="550"/>
      <c r="CO45" s="550"/>
      <c r="CP45" s="550"/>
      <c r="CQ45" s="550"/>
      <c r="CR45" s="550"/>
      <c r="CS45" s="550"/>
      <c r="CT45" s="226"/>
      <c r="CU45" s="549">
        <f t="shared" si="56"/>
        <v>0</v>
      </c>
      <c r="CV45" s="550"/>
      <c r="CW45" s="550"/>
      <c r="CX45" s="550"/>
      <c r="CY45" s="550"/>
      <c r="CZ45" s="550"/>
      <c r="DA45" s="226"/>
      <c r="DB45" s="516"/>
    </row>
    <row r="46" spans="6:106" ht="11.25" customHeight="1">
      <c r="F46" s="117" t="s">
        <v>1218</v>
      </c>
      <c r="G46" s="551" t="s">
        <v>1203</v>
      </c>
      <c r="H46" s="549">
        <f t="shared" si="39"/>
        <v>0</v>
      </c>
      <c r="I46" s="550"/>
      <c r="J46" s="226"/>
      <c r="K46" s="549">
        <f t="shared" si="40"/>
        <v>0</v>
      </c>
      <c r="L46" s="550"/>
      <c r="M46" s="550"/>
      <c r="N46" s="550"/>
      <c r="O46" s="550"/>
      <c r="P46" s="550"/>
      <c r="Q46" s="550"/>
      <c r="R46" s="550"/>
      <c r="S46" s="226"/>
      <c r="T46" s="549">
        <f t="shared" si="42"/>
        <v>0</v>
      </c>
      <c r="U46" s="550"/>
      <c r="V46" s="550"/>
      <c r="W46" s="550"/>
      <c r="X46" s="226"/>
      <c r="Y46" s="549">
        <f t="shared" si="43"/>
        <v>0</v>
      </c>
      <c r="Z46" s="550"/>
      <c r="AA46" s="550"/>
      <c r="AB46" s="550"/>
      <c r="AC46" s="550"/>
      <c r="AD46" s="550"/>
      <c r="AE46" s="550"/>
      <c r="AF46" s="550"/>
      <c r="AG46" s="226"/>
      <c r="AH46" s="549">
        <f t="shared" si="45"/>
        <v>0</v>
      </c>
      <c r="AI46" s="550"/>
      <c r="AJ46" s="550"/>
      <c r="AK46" s="550"/>
      <c r="AL46" s="550"/>
      <c r="AM46" s="550"/>
      <c r="AN46" s="550"/>
      <c r="AO46" s="550"/>
      <c r="AP46" s="550"/>
      <c r="AQ46" s="226"/>
      <c r="AR46" s="549">
        <f t="shared" si="47"/>
        <v>0</v>
      </c>
      <c r="AS46" s="550"/>
      <c r="AT46" s="550"/>
      <c r="AU46" s="550"/>
      <c r="AV46" s="550"/>
      <c r="AW46" s="550"/>
      <c r="AX46" s="550"/>
      <c r="AY46" s="550"/>
      <c r="AZ46" s="550"/>
      <c r="BA46" s="550"/>
      <c r="BB46" s="550"/>
      <c r="BC46" s="550"/>
      <c r="BD46" s="226"/>
      <c r="BE46" s="549">
        <f t="shared" si="49"/>
        <v>0</v>
      </c>
      <c r="BF46" s="550"/>
      <c r="BG46" s="550"/>
      <c r="BH46" s="550"/>
      <c r="BI46" s="550"/>
      <c r="BJ46" s="550"/>
      <c r="BK46" s="550"/>
      <c r="BL46" s="550"/>
      <c r="BM46" s="550"/>
      <c r="BN46" s="226"/>
      <c r="BO46" s="549">
        <f t="shared" si="51"/>
        <v>0</v>
      </c>
      <c r="BP46" s="550"/>
      <c r="BQ46" s="550"/>
      <c r="BR46" s="550"/>
      <c r="BS46" s="226"/>
      <c r="BT46" s="549">
        <f t="shared" si="52"/>
        <v>0</v>
      </c>
      <c r="BU46" s="550"/>
      <c r="BV46" s="550"/>
      <c r="BW46" s="550"/>
      <c r="BX46" s="550"/>
      <c r="BY46" s="550"/>
      <c r="BZ46" s="550"/>
      <c r="CA46" s="550"/>
      <c r="CB46" s="550"/>
      <c r="CC46" s="226"/>
      <c r="CD46" s="549">
        <f t="shared" si="54"/>
        <v>0</v>
      </c>
      <c r="CE46" s="550"/>
      <c r="CF46" s="550"/>
      <c r="CG46" s="550"/>
      <c r="CH46" s="550"/>
      <c r="CI46" s="550"/>
      <c r="CJ46" s="550"/>
      <c r="CK46" s="550"/>
      <c r="CL46" s="550"/>
      <c r="CM46" s="550"/>
      <c r="CN46" s="550"/>
      <c r="CO46" s="550"/>
      <c r="CP46" s="550"/>
      <c r="CQ46" s="550"/>
      <c r="CR46" s="550"/>
      <c r="CS46" s="550"/>
      <c r="CT46" s="226"/>
      <c r="CU46" s="549">
        <f t="shared" si="56"/>
        <v>0</v>
      </c>
      <c r="CV46" s="550"/>
      <c r="CW46" s="550"/>
      <c r="CX46" s="550"/>
      <c r="CY46" s="550"/>
      <c r="CZ46" s="550"/>
      <c r="DA46" s="226"/>
      <c r="DB46" s="516"/>
    </row>
    <row r="47" spans="6:106" ht="11.25" customHeight="1">
      <c r="F47" s="117" t="s">
        <v>1177</v>
      </c>
      <c r="G47" s="455" t="s">
        <v>1219</v>
      </c>
      <c r="H47" s="549">
        <f t="shared" si="39"/>
        <v>0</v>
      </c>
      <c r="I47" s="550"/>
      <c r="J47" s="226"/>
      <c r="K47" s="549">
        <f t="shared" si="40"/>
        <v>0</v>
      </c>
      <c r="L47" s="550"/>
      <c r="M47" s="550"/>
      <c r="N47" s="550"/>
      <c r="O47" s="550"/>
      <c r="P47" s="550"/>
      <c r="Q47" s="550"/>
      <c r="R47" s="550"/>
      <c r="S47" s="226"/>
      <c r="T47" s="549">
        <f t="shared" si="42"/>
        <v>0</v>
      </c>
      <c r="U47" s="550"/>
      <c r="V47" s="550"/>
      <c r="W47" s="550"/>
      <c r="X47" s="226"/>
      <c r="Y47" s="549">
        <f t="shared" si="43"/>
        <v>0</v>
      </c>
      <c r="Z47" s="550"/>
      <c r="AA47" s="550"/>
      <c r="AB47" s="550"/>
      <c r="AC47" s="550"/>
      <c r="AD47" s="550"/>
      <c r="AE47" s="550"/>
      <c r="AF47" s="550"/>
      <c r="AG47" s="226"/>
      <c r="AH47" s="549">
        <f t="shared" si="45"/>
        <v>0</v>
      </c>
      <c r="AI47" s="550"/>
      <c r="AJ47" s="550"/>
      <c r="AK47" s="550"/>
      <c r="AL47" s="550"/>
      <c r="AM47" s="550"/>
      <c r="AN47" s="550"/>
      <c r="AO47" s="550"/>
      <c r="AP47" s="550"/>
      <c r="AQ47" s="226"/>
      <c r="AR47" s="549">
        <f t="shared" si="47"/>
        <v>0</v>
      </c>
      <c r="AS47" s="550"/>
      <c r="AT47" s="550"/>
      <c r="AU47" s="550"/>
      <c r="AV47" s="550"/>
      <c r="AW47" s="550"/>
      <c r="AX47" s="550"/>
      <c r="AY47" s="550"/>
      <c r="AZ47" s="550"/>
      <c r="BA47" s="550"/>
      <c r="BB47" s="550"/>
      <c r="BC47" s="550"/>
      <c r="BD47" s="226"/>
      <c r="BE47" s="549">
        <f t="shared" si="49"/>
        <v>0</v>
      </c>
      <c r="BF47" s="550"/>
      <c r="BG47" s="550"/>
      <c r="BH47" s="550"/>
      <c r="BI47" s="550"/>
      <c r="BJ47" s="550"/>
      <c r="BK47" s="550"/>
      <c r="BL47" s="550"/>
      <c r="BM47" s="550"/>
      <c r="BN47" s="226"/>
      <c r="BO47" s="549">
        <f t="shared" si="51"/>
        <v>0</v>
      </c>
      <c r="BP47" s="550"/>
      <c r="BQ47" s="550"/>
      <c r="BR47" s="550"/>
      <c r="BS47" s="226"/>
      <c r="BT47" s="549">
        <f t="shared" si="52"/>
        <v>0</v>
      </c>
      <c r="BU47" s="550"/>
      <c r="BV47" s="550"/>
      <c r="BW47" s="550"/>
      <c r="BX47" s="550"/>
      <c r="BY47" s="550"/>
      <c r="BZ47" s="550"/>
      <c r="CA47" s="550"/>
      <c r="CB47" s="550"/>
      <c r="CC47" s="226"/>
      <c r="CD47" s="549">
        <f t="shared" si="54"/>
        <v>0</v>
      </c>
      <c r="CE47" s="550"/>
      <c r="CF47" s="550"/>
      <c r="CG47" s="550"/>
      <c r="CH47" s="550"/>
      <c r="CI47" s="550"/>
      <c r="CJ47" s="550"/>
      <c r="CK47" s="550"/>
      <c r="CL47" s="550"/>
      <c r="CM47" s="550"/>
      <c r="CN47" s="550"/>
      <c r="CO47" s="550"/>
      <c r="CP47" s="550"/>
      <c r="CQ47" s="550"/>
      <c r="CR47" s="550"/>
      <c r="CS47" s="550"/>
      <c r="CT47" s="226"/>
      <c r="CU47" s="549">
        <f t="shared" si="56"/>
        <v>0</v>
      </c>
      <c r="CV47" s="550"/>
      <c r="CW47" s="550"/>
      <c r="CX47" s="550"/>
      <c r="CY47" s="550"/>
      <c r="CZ47" s="550"/>
      <c r="DA47" s="226"/>
      <c r="DB47" s="516"/>
    </row>
    <row r="48" spans="6:106" ht="22.5" customHeight="1">
      <c r="F48" s="117" t="s">
        <v>87</v>
      </c>
      <c r="G48" s="191" t="s">
        <v>1220</v>
      </c>
      <c r="H48" s="549">
        <f t="shared" si="39"/>
        <v>0</v>
      </c>
      <c r="I48" s="549">
        <f>SUM(I49,I54,I57)</f>
        <v>0</v>
      </c>
      <c r="J48" s="226"/>
      <c r="K48" s="549">
        <f t="shared" si="40"/>
        <v>0</v>
      </c>
      <c r="L48" s="549">
        <f t="shared" ref="L48:R48" si="71">SUM(L49,L54,L57)</f>
        <v>0</v>
      </c>
      <c r="M48" s="549">
        <f t="shared" si="71"/>
        <v>0</v>
      </c>
      <c r="N48" s="549">
        <f t="shared" si="71"/>
        <v>0</v>
      </c>
      <c r="O48" s="549">
        <f t="shared" si="71"/>
        <v>0</v>
      </c>
      <c r="P48" s="549">
        <f t="shared" si="71"/>
        <v>0</v>
      </c>
      <c r="Q48" s="549">
        <f t="shared" si="71"/>
        <v>0</v>
      </c>
      <c r="R48" s="549">
        <f t="shared" si="71"/>
        <v>0</v>
      </c>
      <c r="S48" s="226"/>
      <c r="T48" s="549">
        <f t="shared" si="42"/>
        <v>0</v>
      </c>
      <c r="U48" s="549">
        <f>SUM(U49,U54,U57)</f>
        <v>0</v>
      </c>
      <c r="V48" s="549">
        <f>SUM(V49,V54,V57)</f>
        <v>0</v>
      </c>
      <c r="W48" s="549">
        <f>SUM(W49,W54,W57)</f>
        <v>0</v>
      </c>
      <c r="X48" s="226"/>
      <c r="Y48" s="549">
        <f t="shared" si="43"/>
        <v>0</v>
      </c>
      <c r="Z48" s="549">
        <f t="shared" ref="Z48:AF48" si="72">SUM(Z49,Z54,Z57)</f>
        <v>0</v>
      </c>
      <c r="AA48" s="549">
        <f t="shared" si="72"/>
        <v>0</v>
      </c>
      <c r="AB48" s="549">
        <f t="shared" si="72"/>
        <v>0</v>
      </c>
      <c r="AC48" s="549">
        <f t="shared" si="72"/>
        <v>0</v>
      </c>
      <c r="AD48" s="549">
        <f t="shared" si="72"/>
        <v>0</v>
      </c>
      <c r="AE48" s="549">
        <f t="shared" si="72"/>
        <v>0</v>
      </c>
      <c r="AF48" s="549">
        <f t="shared" si="72"/>
        <v>0</v>
      </c>
      <c r="AG48" s="226"/>
      <c r="AH48" s="549">
        <f t="shared" si="45"/>
        <v>0</v>
      </c>
      <c r="AI48" s="549">
        <f t="shared" ref="AI48:AP48" si="73">SUM(AI49,AI54,AI57)</f>
        <v>0</v>
      </c>
      <c r="AJ48" s="549">
        <f t="shared" si="73"/>
        <v>0</v>
      </c>
      <c r="AK48" s="549">
        <f t="shared" si="73"/>
        <v>0</v>
      </c>
      <c r="AL48" s="549">
        <f t="shared" si="73"/>
        <v>0</v>
      </c>
      <c r="AM48" s="549">
        <f t="shared" si="73"/>
        <v>0</v>
      </c>
      <c r="AN48" s="549">
        <f t="shared" si="73"/>
        <v>0</v>
      </c>
      <c r="AO48" s="549">
        <f t="shared" si="73"/>
        <v>0</v>
      </c>
      <c r="AP48" s="549">
        <f t="shared" si="73"/>
        <v>0</v>
      </c>
      <c r="AQ48" s="226"/>
      <c r="AR48" s="549">
        <f t="shared" si="47"/>
        <v>0</v>
      </c>
      <c r="AS48" s="549">
        <f t="shared" ref="AS48:BC48" si="74">SUM(AS49,AS54,AS57)</f>
        <v>0</v>
      </c>
      <c r="AT48" s="549">
        <f t="shared" si="74"/>
        <v>0</v>
      </c>
      <c r="AU48" s="549">
        <f t="shared" si="74"/>
        <v>0</v>
      </c>
      <c r="AV48" s="549">
        <f t="shared" si="74"/>
        <v>0</v>
      </c>
      <c r="AW48" s="549">
        <f t="shared" si="74"/>
        <v>0</v>
      </c>
      <c r="AX48" s="549">
        <f t="shared" si="74"/>
        <v>0</v>
      </c>
      <c r="AY48" s="549">
        <f t="shared" si="74"/>
        <v>0</v>
      </c>
      <c r="AZ48" s="549">
        <f t="shared" si="74"/>
        <v>0</v>
      </c>
      <c r="BA48" s="549">
        <f t="shared" si="74"/>
        <v>0</v>
      </c>
      <c r="BB48" s="549">
        <f t="shared" si="74"/>
        <v>0</v>
      </c>
      <c r="BC48" s="549">
        <f t="shared" si="74"/>
        <v>0</v>
      </c>
      <c r="BD48" s="226"/>
      <c r="BE48" s="549">
        <f t="shared" si="49"/>
        <v>0</v>
      </c>
      <c r="BF48" s="549">
        <f t="shared" ref="BF48:BM48" si="75">SUM(BF49,BF54,BF57)</f>
        <v>0</v>
      </c>
      <c r="BG48" s="549">
        <f t="shared" si="75"/>
        <v>0</v>
      </c>
      <c r="BH48" s="549">
        <f t="shared" si="75"/>
        <v>0</v>
      </c>
      <c r="BI48" s="549">
        <f t="shared" si="75"/>
        <v>0</v>
      </c>
      <c r="BJ48" s="549">
        <f t="shared" si="75"/>
        <v>0</v>
      </c>
      <c r="BK48" s="549">
        <f t="shared" si="75"/>
        <v>0</v>
      </c>
      <c r="BL48" s="549">
        <f t="shared" si="75"/>
        <v>0</v>
      </c>
      <c r="BM48" s="549">
        <f t="shared" si="75"/>
        <v>0</v>
      </c>
      <c r="BN48" s="226"/>
      <c r="BO48" s="549">
        <f t="shared" si="51"/>
        <v>0</v>
      </c>
      <c r="BP48" s="549">
        <f>SUM(BP49,BP54,BP57)</f>
        <v>0</v>
      </c>
      <c r="BQ48" s="549">
        <f>SUM(BQ49,BQ54,BQ57)</f>
        <v>0</v>
      </c>
      <c r="BR48" s="549">
        <f>SUM(BR49,BR54,BR57)</f>
        <v>0</v>
      </c>
      <c r="BS48" s="226"/>
      <c r="BT48" s="549">
        <f t="shared" si="52"/>
        <v>0</v>
      </c>
      <c r="BU48" s="549">
        <f t="shared" ref="BU48:CB48" si="76">SUM(BU49,BU54,BU57)</f>
        <v>0</v>
      </c>
      <c r="BV48" s="549">
        <f t="shared" si="76"/>
        <v>0</v>
      </c>
      <c r="BW48" s="549">
        <f t="shared" si="76"/>
        <v>0</v>
      </c>
      <c r="BX48" s="549">
        <f t="shared" si="76"/>
        <v>0</v>
      </c>
      <c r="BY48" s="549">
        <f t="shared" si="76"/>
        <v>0</v>
      </c>
      <c r="BZ48" s="549">
        <f t="shared" si="76"/>
        <v>0</v>
      </c>
      <c r="CA48" s="549">
        <f t="shared" si="76"/>
        <v>0</v>
      </c>
      <c r="CB48" s="549">
        <f t="shared" si="76"/>
        <v>0</v>
      </c>
      <c r="CC48" s="226"/>
      <c r="CD48" s="549">
        <f t="shared" si="54"/>
        <v>0</v>
      </c>
      <c r="CE48" s="549">
        <f t="shared" ref="CE48:CS48" si="77">SUM(CE49,CE54,CE57)</f>
        <v>0</v>
      </c>
      <c r="CF48" s="549">
        <f t="shared" si="77"/>
        <v>0</v>
      </c>
      <c r="CG48" s="549">
        <f t="shared" si="77"/>
        <v>0</v>
      </c>
      <c r="CH48" s="549">
        <f t="shared" si="77"/>
        <v>0</v>
      </c>
      <c r="CI48" s="549">
        <f t="shared" si="77"/>
        <v>0</v>
      </c>
      <c r="CJ48" s="549">
        <f t="shared" si="77"/>
        <v>0</v>
      </c>
      <c r="CK48" s="549">
        <f t="shared" si="77"/>
        <v>0</v>
      </c>
      <c r="CL48" s="549">
        <f t="shared" si="77"/>
        <v>0</v>
      </c>
      <c r="CM48" s="549">
        <f t="shared" si="77"/>
        <v>0</v>
      </c>
      <c r="CN48" s="549">
        <f t="shared" si="77"/>
        <v>0</v>
      </c>
      <c r="CO48" s="549">
        <f t="shared" si="77"/>
        <v>0</v>
      </c>
      <c r="CP48" s="549">
        <f t="shared" si="77"/>
        <v>0</v>
      </c>
      <c r="CQ48" s="549">
        <f t="shared" si="77"/>
        <v>0</v>
      </c>
      <c r="CR48" s="549">
        <f t="shared" si="77"/>
        <v>0</v>
      </c>
      <c r="CS48" s="549">
        <f t="shared" si="77"/>
        <v>0</v>
      </c>
      <c r="CT48" s="226"/>
      <c r="CU48" s="549">
        <f t="shared" si="56"/>
        <v>0</v>
      </c>
      <c r="CV48" s="549">
        <f>SUM(CV49,CV54,CV57)</f>
        <v>0</v>
      </c>
      <c r="CW48" s="549">
        <f>SUM(CW49,CW54,CW57)</f>
        <v>0</v>
      </c>
      <c r="CX48" s="549">
        <f>SUM(CX49,CX54,CX57)</f>
        <v>0</v>
      </c>
      <c r="CY48" s="549">
        <f>SUM(CY49,CY54,CY57)</f>
        <v>0</v>
      </c>
      <c r="CZ48" s="549">
        <f>SUM(CZ49,CZ54,CZ57)</f>
        <v>0</v>
      </c>
      <c r="DA48" s="226"/>
      <c r="DB48" s="516"/>
    </row>
    <row r="49" spans="6:106" ht="11.25" customHeight="1">
      <c r="F49" s="117" t="s">
        <v>730</v>
      </c>
      <c r="G49" s="455" t="s">
        <v>1172</v>
      </c>
      <c r="H49" s="549">
        <f t="shared" si="39"/>
        <v>0</v>
      </c>
      <c r="I49" s="549">
        <f>SUM(I50:I53)</f>
        <v>0</v>
      </c>
      <c r="J49" s="226"/>
      <c r="K49" s="549">
        <f t="shared" si="40"/>
        <v>0</v>
      </c>
      <c r="L49" s="549">
        <f t="shared" ref="L49:R49" si="78">SUM(L50:L53)</f>
        <v>0</v>
      </c>
      <c r="M49" s="549">
        <f t="shared" si="78"/>
        <v>0</v>
      </c>
      <c r="N49" s="549">
        <f t="shared" si="78"/>
        <v>0</v>
      </c>
      <c r="O49" s="549">
        <f t="shared" si="78"/>
        <v>0</v>
      </c>
      <c r="P49" s="549">
        <f t="shared" si="78"/>
        <v>0</v>
      </c>
      <c r="Q49" s="549">
        <f t="shared" si="78"/>
        <v>0</v>
      </c>
      <c r="R49" s="549">
        <f t="shared" si="78"/>
        <v>0</v>
      </c>
      <c r="S49" s="226"/>
      <c r="T49" s="549">
        <f t="shared" si="42"/>
        <v>0</v>
      </c>
      <c r="U49" s="549">
        <f>SUM(U50:U53)</f>
        <v>0</v>
      </c>
      <c r="V49" s="549">
        <f>SUM(V50:V53)</f>
        <v>0</v>
      </c>
      <c r="W49" s="549">
        <f>SUM(W50:W53)</f>
        <v>0</v>
      </c>
      <c r="X49" s="226"/>
      <c r="Y49" s="549">
        <f t="shared" si="43"/>
        <v>0</v>
      </c>
      <c r="Z49" s="549">
        <f t="shared" ref="Z49:AF49" si="79">SUM(Z50:Z53)</f>
        <v>0</v>
      </c>
      <c r="AA49" s="549">
        <f t="shared" si="79"/>
        <v>0</v>
      </c>
      <c r="AB49" s="549">
        <f t="shared" si="79"/>
        <v>0</v>
      </c>
      <c r="AC49" s="549">
        <f t="shared" si="79"/>
        <v>0</v>
      </c>
      <c r="AD49" s="549">
        <f t="shared" si="79"/>
        <v>0</v>
      </c>
      <c r="AE49" s="549">
        <f t="shared" si="79"/>
        <v>0</v>
      </c>
      <c r="AF49" s="549">
        <f t="shared" si="79"/>
        <v>0</v>
      </c>
      <c r="AG49" s="226"/>
      <c r="AH49" s="549">
        <f t="shared" si="45"/>
        <v>0</v>
      </c>
      <c r="AI49" s="549">
        <f t="shared" ref="AI49:AP49" si="80">SUM(AI50:AI53)</f>
        <v>0</v>
      </c>
      <c r="AJ49" s="549">
        <f t="shared" si="80"/>
        <v>0</v>
      </c>
      <c r="AK49" s="549">
        <f t="shared" si="80"/>
        <v>0</v>
      </c>
      <c r="AL49" s="549">
        <f t="shared" si="80"/>
        <v>0</v>
      </c>
      <c r="AM49" s="549">
        <f t="shared" si="80"/>
        <v>0</v>
      </c>
      <c r="AN49" s="549">
        <f t="shared" si="80"/>
        <v>0</v>
      </c>
      <c r="AO49" s="549">
        <f t="shared" si="80"/>
        <v>0</v>
      </c>
      <c r="AP49" s="549">
        <f t="shared" si="80"/>
        <v>0</v>
      </c>
      <c r="AQ49" s="226"/>
      <c r="AR49" s="549">
        <f t="shared" si="47"/>
        <v>0</v>
      </c>
      <c r="AS49" s="549">
        <f t="shared" ref="AS49:BC49" si="81">SUM(AS50:AS53)</f>
        <v>0</v>
      </c>
      <c r="AT49" s="549">
        <f t="shared" si="81"/>
        <v>0</v>
      </c>
      <c r="AU49" s="549">
        <f t="shared" si="81"/>
        <v>0</v>
      </c>
      <c r="AV49" s="549">
        <f t="shared" si="81"/>
        <v>0</v>
      </c>
      <c r="AW49" s="549">
        <f t="shared" si="81"/>
        <v>0</v>
      </c>
      <c r="AX49" s="549">
        <f t="shared" si="81"/>
        <v>0</v>
      </c>
      <c r="AY49" s="549">
        <f t="shared" si="81"/>
        <v>0</v>
      </c>
      <c r="AZ49" s="549">
        <f t="shared" si="81"/>
        <v>0</v>
      </c>
      <c r="BA49" s="549">
        <f t="shared" si="81"/>
        <v>0</v>
      </c>
      <c r="BB49" s="549">
        <f t="shared" si="81"/>
        <v>0</v>
      </c>
      <c r="BC49" s="549">
        <f t="shared" si="81"/>
        <v>0</v>
      </c>
      <c r="BD49" s="226"/>
      <c r="BE49" s="549">
        <f t="shared" si="49"/>
        <v>0</v>
      </c>
      <c r="BF49" s="549">
        <f t="shared" ref="BF49:BM49" si="82">SUM(BF50:BF53)</f>
        <v>0</v>
      </c>
      <c r="BG49" s="549">
        <f t="shared" si="82"/>
        <v>0</v>
      </c>
      <c r="BH49" s="549">
        <f t="shared" si="82"/>
        <v>0</v>
      </c>
      <c r="BI49" s="549">
        <f t="shared" si="82"/>
        <v>0</v>
      </c>
      <c r="BJ49" s="549">
        <f t="shared" si="82"/>
        <v>0</v>
      </c>
      <c r="BK49" s="549">
        <f t="shared" si="82"/>
        <v>0</v>
      </c>
      <c r="BL49" s="549">
        <f t="shared" si="82"/>
        <v>0</v>
      </c>
      <c r="BM49" s="549">
        <f t="shared" si="82"/>
        <v>0</v>
      </c>
      <c r="BN49" s="226"/>
      <c r="BO49" s="549">
        <f t="shared" si="51"/>
        <v>0</v>
      </c>
      <c r="BP49" s="549">
        <f>SUM(BP50:BP53)</f>
        <v>0</v>
      </c>
      <c r="BQ49" s="549">
        <f>SUM(BQ50:BQ53)</f>
        <v>0</v>
      </c>
      <c r="BR49" s="549">
        <f>SUM(BR50:BR53)</f>
        <v>0</v>
      </c>
      <c r="BS49" s="226"/>
      <c r="BT49" s="549">
        <f t="shared" si="52"/>
        <v>0</v>
      </c>
      <c r="BU49" s="549">
        <f t="shared" ref="BU49:CB49" si="83">SUM(BU50:BU53)</f>
        <v>0</v>
      </c>
      <c r="BV49" s="549">
        <f t="shared" si="83"/>
        <v>0</v>
      </c>
      <c r="BW49" s="549">
        <f t="shared" si="83"/>
        <v>0</v>
      </c>
      <c r="BX49" s="549">
        <f t="shared" si="83"/>
        <v>0</v>
      </c>
      <c r="BY49" s="549">
        <f t="shared" si="83"/>
        <v>0</v>
      </c>
      <c r="BZ49" s="549">
        <f t="shared" si="83"/>
        <v>0</v>
      </c>
      <c r="CA49" s="549">
        <f t="shared" si="83"/>
        <v>0</v>
      </c>
      <c r="CB49" s="549">
        <f t="shared" si="83"/>
        <v>0</v>
      </c>
      <c r="CC49" s="226"/>
      <c r="CD49" s="549">
        <f t="shared" si="54"/>
        <v>0</v>
      </c>
      <c r="CE49" s="549">
        <f t="shared" ref="CE49:CS49" si="84">SUM(CE50:CE53)</f>
        <v>0</v>
      </c>
      <c r="CF49" s="549">
        <f t="shared" si="84"/>
        <v>0</v>
      </c>
      <c r="CG49" s="549">
        <f t="shared" si="84"/>
        <v>0</v>
      </c>
      <c r="CH49" s="549">
        <f t="shared" si="84"/>
        <v>0</v>
      </c>
      <c r="CI49" s="549">
        <f t="shared" si="84"/>
        <v>0</v>
      </c>
      <c r="CJ49" s="549">
        <f t="shared" si="84"/>
        <v>0</v>
      </c>
      <c r="CK49" s="549">
        <f t="shared" si="84"/>
        <v>0</v>
      </c>
      <c r="CL49" s="549">
        <f t="shared" si="84"/>
        <v>0</v>
      </c>
      <c r="CM49" s="549">
        <f t="shared" si="84"/>
        <v>0</v>
      </c>
      <c r="CN49" s="549">
        <f t="shared" si="84"/>
        <v>0</v>
      </c>
      <c r="CO49" s="549">
        <f t="shared" si="84"/>
        <v>0</v>
      </c>
      <c r="CP49" s="549">
        <f t="shared" si="84"/>
        <v>0</v>
      </c>
      <c r="CQ49" s="549">
        <f t="shared" si="84"/>
        <v>0</v>
      </c>
      <c r="CR49" s="549">
        <f t="shared" si="84"/>
        <v>0</v>
      </c>
      <c r="CS49" s="549">
        <f t="shared" si="84"/>
        <v>0</v>
      </c>
      <c r="CT49" s="226"/>
      <c r="CU49" s="549">
        <f t="shared" si="56"/>
        <v>0</v>
      </c>
      <c r="CV49" s="549">
        <f>SUM(CV50:CV53)</f>
        <v>0</v>
      </c>
      <c r="CW49" s="549">
        <f>SUM(CW50:CW53)</f>
        <v>0</v>
      </c>
      <c r="CX49" s="549">
        <f>SUM(CX50:CX53)</f>
        <v>0</v>
      </c>
      <c r="CY49" s="549">
        <f>SUM(CY50:CY53)</f>
        <v>0</v>
      </c>
      <c r="CZ49" s="549">
        <f>SUM(CZ50:CZ53)</f>
        <v>0</v>
      </c>
      <c r="DA49" s="226"/>
      <c r="DB49" s="516"/>
    </row>
    <row r="50" spans="6:106" ht="22.5" customHeight="1">
      <c r="F50" s="117" t="s">
        <v>733</v>
      </c>
      <c r="G50" s="551" t="s">
        <v>1210</v>
      </c>
      <c r="H50" s="549">
        <f t="shared" si="39"/>
        <v>0</v>
      </c>
      <c r="I50" s="550"/>
      <c r="J50" s="226"/>
      <c r="K50" s="549">
        <f t="shared" si="40"/>
        <v>0</v>
      </c>
      <c r="L50" s="550"/>
      <c r="M50" s="550"/>
      <c r="N50" s="550"/>
      <c r="O50" s="550"/>
      <c r="P50" s="550"/>
      <c r="Q50" s="550"/>
      <c r="R50" s="550"/>
      <c r="S50" s="226"/>
      <c r="T50" s="549">
        <f t="shared" si="42"/>
        <v>0</v>
      </c>
      <c r="U50" s="550"/>
      <c r="V50" s="550"/>
      <c r="W50" s="550"/>
      <c r="X50" s="226"/>
      <c r="Y50" s="549">
        <f t="shared" si="43"/>
        <v>0</v>
      </c>
      <c r="Z50" s="550"/>
      <c r="AA50" s="550"/>
      <c r="AB50" s="550"/>
      <c r="AC50" s="550"/>
      <c r="AD50" s="550"/>
      <c r="AE50" s="550"/>
      <c r="AF50" s="550"/>
      <c r="AG50" s="226"/>
      <c r="AH50" s="549">
        <f t="shared" si="45"/>
        <v>0</v>
      </c>
      <c r="AI50" s="550"/>
      <c r="AJ50" s="550"/>
      <c r="AK50" s="550"/>
      <c r="AL50" s="550"/>
      <c r="AM50" s="550"/>
      <c r="AN50" s="550"/>
      <c r="AO50" s="550"/>
      <c r="AP50" s="550"/>
      <c r="AQ50" s="226"/>
      <c r="AR50" s="549">
        <f t="shared" si="47"/>
        <v>0</v>
      </c>
      <c r="AS50" s="550"/>
      <c r="AT50" s="550"/>
      <c r="AU50" s="550"/>
      <c r="AV50" s="550"/>
      <c r="AW50" s="550"/>
      <c r="AX50" s="550"/>
      <c r="AY50" s="550"/>
      <c r="AZ50" s="550"/>
      <c r="BA50" s="550"/>
      <c r="BB50" s="550"/>
      <c r="BC50" s="550"/>
      <c r="BD50" s="226"/>
      <c r="BE50" s="549">
        <f t="shared" si="49"/>
        <v>0</v>
      </c>
      <c r="BF50" s="550"/>
      <c r="BG50" s="550"/>
      <c r="BH50" s="550"/>
      <c r="BI50" s="550"/>
      <c r="BJ50" s="550"/>
      <c r="BK50" s="550"/>
      <c r="BL50" s="550"/>
      <c r="BM50" s="550"/>
      <c r="BN50" s="226"/>
      <c r="BO50" s="549">
        <f t="shared" si="51"/>
        <v>0</v>
      </c>
      <c r="BP50" s="550"/>
      <c r="BQ50" s="550"/>
      <c r="BR50" s="550"/>
      <c r="BS50" s="226"/>
      <c r="BT50" s="549">
        <f t="shared" si="52"/>
        <v>0</v>
      </c>
      <c r="BU50" s="550"/>
      <c r="BV50" s="550"/>
      <c r="BW50" s="550"/>
      <c r="BX50" s="550"/>
      <c r="BY50" s="550"/>
      <c r="BZ50" s="550"/>
      <c r="CA50" s="550"/>
      <c r="CB50" s="550"/>
      <c r="CC50" s="226"/>
      <c r="CD50" s="549">
        <f t="shared" si="54"/>
        <v>0</v>
      </c>
      <c r="CE50" s="550"/>
      <c r="CF50" s="550"/>
      <c r="CG50" s="550"/>
      <c r="CH50" s="550"/>
      <c r="CI50" s="550"/>
      <c r="CJ50" s="550"/>
      <c r="CK50" s="550"/>
      <c r="CL50" s="550"/>
      <c r="CM50" s="550"/>
      <c r="CN50" s="550"/>
      <c r="CO50" s="550"/>
      <c r="CP50" s="550"/>
      <c r="CQ50" s="550"/>
      <c r="CR50" s="550"/>
      <c r="CS50" s="550"/>
      <c r="CT50" s="226"/>
      <c r="CU50" s="549">
        <f t="shared" si="56"/>
        <v>0</v>
      </c>
      <c r="CV50" s="550"/>
      <c r="CW50" s="550"/>
      <c r="CX50" s="550"/>
      <c r="CY50" s="550"/>
      <c r="CZ50" s="550"/>
      <c r="DA50" s="226"/>
      <c r="DB50" s="516"/>
    </row>
    <row r="51" spans="6:106" ht="11.25" customHeight="1">
      <c r="F51" s="117" t="s">
        <v>736</v>
      </c>
      <c r="G51" s="551" t="s">
        <v>1212</v>
      </c>
      <c r="H51" s="549">
        <f t="shared" si="39"/>
        <v>0</v>
      </c>
      <c r="I51" s="550"/>
      <c r="J51" s="226"/>
      <c r="K51" s="549">
        <f t="shared" si="40"/>
        <v>0</v>
      </c>
      <c r="L51" s="550"/>
      <c r="M51" s="550"/>
      <c r="N51" s="550"/>
      <c r="O51" s="550"/>
      <c r="P51" s="550"/>
      <c r="Q51" s="550"/>
      <c r="R51" s="550"/>
      <c r="S51" s="226"/>
      <c r="T51" s="549">
        <f t="shared" si="42"/>
        <v>0</v>
      </c>
      <c r="U51" s="550"/>
      <c r="V51" s="550"/>
      <c r="W51" s="550"/>
      <c r="X51" s="226"/>
      <c r="Y51" s="549">
        <f t="shared" si="43"/>
        <v>0</v>
      </c>
      <c r="Z51" s="550"/>
      <c r="AA51" s="550"/>
      <c r="AB51" s="550"/>
      <c r="AC51" s="550"/>
      <c r="AD51" s="550"/>
      <c r="AE51" s="550"/>
      <c r="AF51" s="550"/>
      <c r="AG51" s="226"/>
      <c r="AH51" s="549">
        <f t="shared" si="45"/>
        <v>0</v>
      </c>
      <c r="AI51" s="550"/>
      <c r="AJ51" s="550"/>
      <c r="AK51" s="550"/>
      <c r="AL51" s="550"/>
      <c r="AM51" s="550"/>
      <c r="AN51" s="550"/>
      <c r="AO51" s="550"/>
      <c r="AP51" s="550"/>
      <c r="AQ51" s="226"/>
      <c r="AR51" s="549">
        <f t="shared" si="47"/>
        <v>0</v>
      </c>
      <c r="AS51" s="550"/>
      <c r="AT51" s="550"/>
      <c r="AU51" s="550"/>
      <c r="AV51" s="550"/>
      <c r="AW51" s="550"/>
      <c r="AX51" s="550"/>
      <c r="AY51" s="550"/>
      <c r="AZ51" s="550"/>
      <c r="BA51" s="550"/>
      <c r="BB51" s="550"/>
      <c r="BC51" s="550"/>
      <c r="BD51" s="226"/>
      <c r="BE51" s="549">
        <f t="shared" si="49"/>
        <v>0</v>
      </c>
      <c r="BF51" s="550"/>
      <c r="BG51" s="550"/>
      <c r="BH51" s="550"/>
      <c r="BI51" s="550"/>
      <c r="BJ51" s="550"/>
      <c r="BK51" s="550"/>
      <c r="BL51" s="550"/>
      <c r="BM51" s="550"/>
      <c r="BN51" s="226"/>
      <c r="BO51" s="549">
        <f t="shared" si="51"/>
        <v>0</v>
      </c>
      <c r="BP51" s="550"/>
      <c r="BQ51" s="550"/>
      <c r="BR51" s="550"/>
      <c r="BS51" s="226"/>
      <c r="BT51" s="549">
        <f t="shared" si="52"/>
        <v>0</v>
      </c>
      <c r="BU51" s="550"/>
      <c r="BV51" s="550"/>
      <c r="BW51" s="550"/>
      <c r="BX51" s="550"/>
      <c r="BY51" s="550"/>
      <c r="BZ51" s="550"/>
      <c r="CA51" s="550"/>
      <c r="CB51" s="550"/>
      <c r="CC51" s="226"/>
      <c r="CD51" s="549">
        <f t="shared" si="54"/>
        <v>0</v>
      </c>
      <c r="CE51" s="550"/>
      <c r="CF51" s="550"/>
      <c r="CG51" s="550"/>
      <c r="CH51" s="550"/>
      <c r="CI51" s="550"/>
      <c r="CJ51" s="550"/>
      <c r="CK51" s="550"/>
      <c r="CL51" s="550"/>
      <c r="CM51" s="550"/>
      <c r="CN51" s="550"/>
      <c r="CO51" s="550"/>
      <c r="CP51" s="550"/>
      <c r="CQ51" s="550"/>
      <c r="CR51" s="550"/>
      <c r="CS51" s="550"/>
      <c r="CT51" s="226"/>
      <c r="CU51" s="549">
        <f t="shared" si="56"/>
        <v>0</v>
      </c>
      <c r="CV51" s="550"/>
      <c r="CW51" s="550"/>
      <c r="CX51" s="550"/>
      <c r="CY51" s="550"/>
      <c r="CZ51" s="550"/>
      <c r="DA51" s="226"/>
      <c r="DB51" s="516"/>
    </row>
    <row r="52" spans="6:106" ht="11.25" customHeight="1">
      <c r="F52" s="117" t="s">
        <v>1221</v>
      </c>
      <c r="G52" s="551" t="s">
        <v>1214</v>
      </c>
      <c r="H52" s="549">
        <f t="shared" si="39"/>
        <v>0</v>
      </c>
      <c r="I52" s="550"/>
      <c r="J52" s="226"/>
      <c r="K52" s="549">
        <f t="shared" si="40"/>
        <v>0</v>
      </c>
      <c r="L52" s="550"/>
      <c r="M52" s="550"/>
      <c r="N52" s="550"/>
      <c r="O52" s="550"/>
      <c r="P52" s="550"/>
      <c r="Q52" s="550"/>
      <c r="R52" s="550"/>
      <c r="S52" s="226"/>
      <c r="T52" s="549">
        <f t="shared" si="42"/>
        <v>0</v>
      </c>
      <c r="U52" s="550"/>
      <c r="V52" s="550"/>
      <c r="W52" s="550"/>
      <c r="X52" s="226"/>
      <c r="Y52" s="549">
        <f t="shared" si="43"/>
        <v>0</v>
      </c>
      <c r="Z52" s="550"/>
      <c r="AA52" s="550"/>
      <c r="AB52" s="550"/>
      <c r="AC52" s="550"/>
      <c r="AD52" s="550"/>
      <c r="AE52" s="550"/>
      <c r="AF52" s="550"/>
      <c r="AG52" s="226"/>
      <c r="AH52" s="549">
        <f t="shared" si="45"/>
        <v>0</v>
      </c>
      <c r="AI52" s="550"/>
      <c r="AJ52" s="550"/>
      <c r="AK52" s="550"/>
      <c r="AL52" s="550"/>
      <c r="AM52" s="550"/>
      <c r="AN52" s="550"/>
      <c r="AO52" s="550"/>
      <c r="AP52" s="550"/>
      <c r="AQ52" s="226"/>
      <c r="AR52" s="549">
        <f t="shared" si="47"/>
        <v>0</v>
      </c>
      <c r="AS52" s="550"/>
      <c r="AT52" s="550"/>
      <c r="AU52" s="550"/>
      <c r="AV52" s="550"/>
      <c r="AW52" s="550"/>
      <c r="AX52" s="550"/>
      <c r="AY52" s="550"/>
      <c r="AZ52" s="550"/>
      <c r="BA52" s="550"/>
      <c r="BB52" s="550"/>
      <c r="BC52" s="550"/>
      <c r="BD52" s="226"/>
      <c r="BE52" s="549">
        <f t="shared" si="49"/>
        <v>0</v>
      </c>
      <c r="BF52" s="550"/>
      <c r="BG52" s="550"/>
      <c r="BH52" s="550"/>
      <c r="BI52" s="550"/>
      <c r="BJ52" s="550"/>
      <c r="BK52" s="550"/>
      <c r="BL52" s="550"/>
      <c r="BM52" s="550"/>
      <c r="BN52" s="226"/>
      <c r="BO52" s="549">
        <f t="shared" si="51"/>
        <v>0</v>
      </c>
      <c r="BP52" s="550"/>
      <c r="BQ52" s="550"/>
      <c r="BR52" s="550"/>
      <c r="BS52" s="226"/>
      <c r="BT52" s="549">
        <f t="shared" si="52"/>
        <v>0</v>
      </c>
      <c r="BU52" s="550"/>
      <c r="BV52" s="550"/>
      <c r="BW52" s="550"/>
      <c r="BX52" s="550"/>
      <c r="BY52" s="550"/>
      <c r="BZ52" s="550"/>
      <c r="CA52" s="550"/>
      <c r="CB52" s="550"/>
      <c r="CC52" s="226"/>
      <c r="CD52" s="549">
        <f t="shared" si="54"/>
        <v>0</v>
      </c>
      <c r="CE52" s="550"/>
      <c r="CF52" s="550"/>
      <c r="CG52" s="550"/>
      <c r="CH52" s="550"/>
      <c r="CI52" s="550"/>
      <c r="CJ52" s="550"/>
      <c r="CK52" s="550"/>
      <c r="CL52" s="550"/>
      <c r="CM52" s="550"/>
      <c r="CN52" s="550"/>
      <c r="CO52" s="550"/>
      <c r="CP52" s="550"/>
      <c r="CQ52" s="550"/>
      <c r="CR52" s="550"/>
      <c r="CS52" s="550"/>
      <c r="CT52" s="226"/>
      <c r="CU52" s="549">
        <f t="shared" si="56"/>
        <v>0</v>
      </c>
      <c r="CV52" s="550"/>
      <c r="CW52" s="550"/>
      <c r="CX52" s="550"/>
      <c r="CY52" s="550"/>
      <c r="CZ52" s="550"/>
      <c r="DA52" s="226"/>
      <c r="DB52" s="516"/>
    </row>
    <row r="53" spans="6:106" ht="33.75" customHeight="1">
      <c r="F53" s="117" t="s">
        <v>1222</v>
      </c>
      <c r="G53" s="551" t="s">
        <v>1216</v>
      </c>
      <c r="H53" s="549">
        <f t="shared" si="39"/>
        <v>0</v>
      </c>
      <c r="I53" s="550"/>
      <c r="J53" s="226"/>
      <c r="K53" s="549">
        <f t="shared" si="40"/>
        <v>0</v>
      </c>
      <c r="L53" s="550"/>
      <c r="M53" s="550"/>
      <c r="N53" s="550"/>
      <c r="O53" s="550"/>
      <c r="P53" s="550"/>
      <c r="Q53" s="550"/>
      <c r="R53" s="550"/>
      <c r="S53" s="226"/>
      <c r="T53" s="549">
        <f t="shared" si="42"/>
        <v>0</v>
      </c>
      <c r="U53" s="550"/>
      <c r="V53" s="550"/>
      <c r="W53" s="550"/>
      <c r="X53" s="226"/>
      <c r="Y53" s="549">
        <f t="shared" si="43"/>
        <v>0</v>
      </c>
      <c r="Z53" s="550"/>
      <c r="AA53" s="550"/>
      <c r="AB53" s="550"/>
      <c r="AC53" s="550"/>
      <c r="AD53" s="550"/>
      <c r="AE53" s="550"/>
      <c r="AF53" s="550"/>
      <c r="AG53" s="226"/>
      <c r="AH53" s="549">
        <f t="shared" si="45"/>
        <v>0</v>
      </c>
      <c r="AI53" s="550"/>
      <c r="AJ53" s="550"/>
      <c r="AK53" s="550"/>
      <c r="AL53" s="550"/>
      <c r="AM53" s="550"/>
      <c r="AN53" s="550"/>
      <c r="AO53" s="550"/>
      <c r="AP53" s="550"/>
      <c r="AQ53" s="226"/>
      <c r="AR53" s="549">
        <f t="shared" si="47"/>
        <v>0</v>
      </c>
      <c r="AS53" s="550"/>
      <c r="AT53" s="550"/>
      <c r="AU53" s="550"/>
      <c r="AV53" s="550"/>
      <c r="AW53" s="550"/>
      <c r="AX53" s="550"/>
      <c r="AY53" s="550"/>
      <c r="AZ53" s="550"/>
      <c r="BA53" s="550"/>
      <c r="BB53" s="550"/>
      <c r="BC53" s="550"/>
      <c r="BD53" s="226"/>
      <c r="BE53" s="549">
        <f t="shared" si="49"/>
        <v>0</v>
      </c>
      <c r="BF53" s="550"/>
      <c r="BG53" s="550"/>
      <c r="BH53" s="550"/>
      <c r="BI53" s="550"/>
      <c r="BJ53" s="550"/>
      <c r="BK53" s="550"/>
      <c r="BL53" s="550"/>
      <c r="BM53" s="550"/>
      <c r="BN53" s="226"/>
      <c r="BO53" s="549">
        <f t="shared" si="51"/>
        <v>0</v>
      </c>
      <c r="BP53" s="550"/>
      <c r="BQ53" s="550"/>
      <c r="BR53" s="550"/>
      <c r="BS53" s="226"/>
      <c r="BT53" s="549">
        <f t="shared" si="52"/>
        <v>0</v>
      </c>
      <c r="BU53" s="550"/>
      <c r="BV53" s="550"/>
      <c r="BW53" s="550"/>
      <c r="BX53" s="550"/>
      <c r="BY53" s="550"/>
      <c r="BZ53" s="550"/>
      <c r="CA53" s="550"/>
      <c r="CB53" s="550"/>
      <c r="CC53" s="226"/>
      <c r="CD53" s="549">
        <f t="shared" si="54"/>
        <v>0</v>
      </c>
      <c r="CE53" s="550"/>
      <c r="CF53" s="550"/>
      <c r="CG53" s="550"/>
      <c r="CH53" s="550"/>
      <c r="CI53" s="550"/>
      <c r="CJ53" s="550"/>
      <c r="CK53" s="550"/>
      <c r="CL53" s="550"/>
      <c r="CM53" s="550"/>
      <c r="CN53" s="550"/>
      <c r="CO53" s="550"/>
      <c r="CP53" s="550"/>
      <c r="CQ53" s="550"/>
      <c r="CR53" s="550"/>
      <c r="CS53" s="550"/>
      <c r="CT53" s="226"/>
      <c r="CU53" s="549">
        <f t="shared" si="56"/>
        <v>0</v>
      </c>
      <c r="CV53" s="550"/>
      <c r="CW53" s="550"/>
      <c r="CX53" s="550"/>
      <c r="CY53" s="550"/>
      <c r="CZ53" s="550"/>
      <c r="DA53" s="226"/>
      <c r="DB53" s="516"/>
    </row>
    <row r="54" spans="6:106" ht="11.25" customHeight="1">
      <c r="F54" s="117" t="s">
        <v>431</v>
      </c>
      <c r="G54" s="455" t="s">
        <v>1201</v>
      </c>
      <c r="H54" s="549">
        <f t="shared" si="39"/>
        <v>0</v>
      </c>
      <c r="I54" s="549">
        <f>SUM(I55:I56)</f>
        <v>0</v>
      </c>
      <c r="J54" s="226"/>
      <c r="K54" s="549">
        <f t="shared" si="40"/>
        <v>0</v>
      </c>
      <c r="L54" s="549">
        <f t="shared" ref="L54:R54" si="85">SUM(L55:L56)</f>
        <v>0</v>
      </c>
      <c r="M54" s="549">
        <f t="shared" si="85"/>
        <v>0</v>
      </c>
      <c r="N54" s="549">
        <f t="shared" si="85"/>
        <v>0</v>
      </c>
      <c r="O54" s="549">
        <f t="shared" si="85"/>
        <v>0</v>
      </c>
      <c r="P54" s="549">
        <f t="shared" si="85"/>
        <v>0</v>
      </c>
      <c r="Q54" s="549">
        <f t="shared" si="85"/>
        <v>0</v>
      </c>
      <c r="R54" s="549">
        <f t="shared" si="85"/>
        <v>0</v>
      </c>
      <c r="S54" s="226"/>
      <c r="T54" s="549">
        <f t="shared" si="42"/>
        <v>0</v>
      </c>
      <c r="U54" s="549">
        <f>SUM(U55:U56)</f>
        <v>0</v>
      </c>
      <c r="V54" s="549">
        <f>SUM(V55:V56)</f>
        <v>0</v>
      </c>
      <c r="W54" s="549">
        <f>SUM(W55:W56)</f>
        <v>0</v>
      </c>
      <c r="X54" s="226"/>
      <c r="Y54" s="549">
        <f t="shared" si="43"/>
        <v>0</v>
      </c>
      <c r="Z54" s="549">
        <f t="shared" ref="Z54:AF54" si="86">SUM(Z55:Z56)</f>
        <v>0</v>
      </c>
      <c r="AA54" s="549">
        <f t="shared" si="86"/>
        <v>0</v>
      </c>
      <c r="AB54" s="549">
        <f t="shared" si="86"/>
        <v>0</v>
      </c>
      <c r="AC54" s="549">
        <f t="shared" si="86"/>
        <v>0</v>
      </c>
      <c r="AD54" s="549">
        <f t="shared" si="86"/>
        <v>0</v>
      </c>
      <c r="AE54" s="549">
        <f t="shared" si="86"/>
        <v>0</v>
      </c>
      <c r="AF54" s="549">
        <f t="shared" si="86"/>
        <v>0</v>
      </c>
      <c r="AG54" s="226"/>
      <c r="AH54" s="549">
        <f t="shared" si="45"/>
        <v>0</v>
      </c>
      <c r="AI54" s="549">
        <f t="shared" ref="AI54:AP54" si="87">SUM(AI55:AI56)</f>
        <v>0</v>
      </c>
      <c r="AJ54" s="549">
        <f t="shared" si="87"/>
        <v>0</v>
      </c>
      <c r="AK54" s="549">
        <f t="shared" si="87"/>
        <v>0</v>
      </c>
      <c r="AL54" s="549">
        <f t="shared" si="87"/>
        <v>0</v>
      </c>
      <c r="AM54" s="549">
        <f t="shared" si="87"/>
        <v>0</v>
      </c>
      <c r="AN54" s="549">
        <f t="shared" si="87"/>
        <v>0</v>
      </c>
      <c r="AO54" s="549">
        <f t="shared" si="87"/>
        <v>0</v>
      </c>
      <c r="AP54" s="549">
        <f t="shared" si="87"/>
        <v>0</v>
      </c>
      <c r="AQ54" s="226"/>
      <c r="AR54" s="549">
        <f t="shared" si="47"/>
        <v>0</v>
      </c>
      <c r="AS54" s="549">
        <f t="shared" ref="AS54:BC54" si="88">SUM(AS55:AS56)</f>
        <v>0</v>
      </c>
      <c r="AT54" s="549">
        <f t="shared" si="88"/>
        <v>0</v>
      </c>
      <c r="AU54" s="549">
        <f t="shared" si="88"/>
        <v>0</v>
      </c>
      <c r="AV54" s="549">
        <f t="shared" si="88"/>
        <v>0</v>
      </c>
      <c r="AW54" s="549">
        <f t="shared" si="88"/>
        <v>0</v>
      </c>
      <c r="AX54" s="549">
        <f t="shared" si="88"/>
        <v>0</v>
      </c>
      <c r="AY54" s="549">
        <f t="shared" si="88"/>
        <v>0</v>
      </c>
      <c r="AZ54" s="549">
        <f t="shared" si="88"/>
        <v>0</v>
      </c>
      <c r="BA54" s="549">
        <f t="shared" si="88"/>
        <v>0</v>
      </c>
      <c r="BB54" s="549">
        <f t="shared" si="88"/>
        <v>0</v>
      </c>
      <c r="BC54" s="549">
        <f t="shared" si="88"/>
        <v>0</v>
      </c>
      <c r="BD54" s="226"/>
      <c r="BE54" s="549">
        <f t="shared" si="49"/>
        <v>0</v>
      </c>
      <c r="BF54" s="549">
        <f t="shared" ref="BF54:BM54" si="89">SUM(BF55:BF56)</f>
        <v>0</v>
      </c>
      <c r="BG54" s="549">
        <f t="shared" si="89"/>
        <v>0</v>
      </c>
      <c r="BH54" s="549">
        <f t="shared" si="89"/>
        <v>0</v>
      </c>
      <c r="BI54" s="549">
        <f t="shared" si="89"/>
        <v>0</v>
      </c>
      <c r="BJ54" s="549">
        <f t="shared" si="89"/>
        <v>0</v>
      </c>
      <c r="BK54" s="549">
        <f t="shared" si="89"/>
        <v>0</v>
      </c>
      <c r="BL54" s="549">
        <f t="shared" si="89"/>
        <v>0</v>
      </c>
      <c r="BM54" s="549">
        <f t="shared" si="89"/>
        <v>0</v>
      </c>
      <c r="BN54" s="226"/>
      <c r="BO54" s="549">
        <f t="shared" si="51"/>
        <v>0</v>
      </c>
      <c r="BP54" s="549">
        <f>SUM(BP55:BP56)</f>
        <v>0</v>
      </c>
      <c r="BQ54" s="549">
        <f>SUM(BQ55:BQ56)</f>
        <v>0</v>
      </c>
      <c r="BR54" s="549">
        <f>SUM(BR55:BR56)</f>
        <v>0</v>
      </c>
      <c r="BS54" s="226"/>
      <c r="BT54" s="549">
        <f t="shared" si="52"/>
        <v>0</v>
      </c>
      <c r="BU54" s="549">
        <f t="shared" ref="BU54:CB54" si="90">SUM(BU55:BU56)</f>
        <v>0</v>
      </c>
      <c r="BV54" s="549">
        <f t="shared" si="90"/>
        <v>0</v>
      </c>
      <c r="BW54" s="549">
        <f t="shared" si="90"/>
        <v>0</v>
      </c>
      <c r="BX54" s="549">
        <f t="shared" si="90"/>
        <v>0</v>
      </c>
      <c r="BY54" s="549">
        <f t="shared" si="90"/>
        <v>0</v>
      </c>
      <c r="BZ54" s="549">
        <f t="shared" si="90"/>
        <v>0</v>
      </c>
      <c r="CA54" s="549">
        <f t="shared" si="90"/>
        <v>0</v>
      </c>
      <c r="CB54" s="549">
        <f t="shared" si="90"/>
        <v>0</v>
      </c>
      <c r="CC54" s="226"/>
      <c r="CD54" s="549">
        <f t="shared" si="54"/>
        <v>0</v>
      </c>
      <c r="CE54" s="549">
        <f t="shared" ref="CE54:CS54" si="91">SUM(CE55:CE56)</f>
        <v>0</v>
      </c>
      <c r="CF54" s="549">
        <f t="shared" si="91"/>
        <v>0</v>
      </c>
      <c r="CG54" s="549">
        <f t="shared" si="91"/>
        <v>0</v>
      </c>
      <c r="CH54" s="549">
        <f t="shared" si="91"/>
        <v>0</v>
      </c>
      <c r="CI54" s="549">
        <f t="shared" si="91"/>
        <v>0</v>
      </c>
      <c r="CJ54" s="549">
        <f t="shared" si="91"/>
        <v>0</v>
      </c>
      <c r="CK54" s="549">
        <f t="shared" si="91"/>
        <v>0</v>
      </c>
      <c r="CL54" s="549">
        <f t="shared" si="91"/>
        <v>0</v>
      </c>
      <c r="CM54" s="549">
        <f t="shared" si="91"/>
        <v>0</v>
      </c>
      <c r="CN54" s="549">
        <f t="shared" si="91"/>
        <v>0</v>
      </c>
      <c r="CO54" s="549">
        <f t="shared" si="91"/>
        <v>0</v>
      </c>
      <c r="CP54" s="549">
        <f t="shared" si="91"/>
        <v>0</v>
      </c>
      <c r="CQ54" s="549">
        <f t="shared" si="91"/>
        <v>0</v>
      </c>
      <c r="CR54" s="549">
        <f t="shared" si="91"/>
        <v>0</v>
      </c>
      <c r="CS54" s="549">
        <f t="shared" si="91"/>
        <v>0</v>
      </c>
      <c r="CT54" s="226"/>
      <c r="CU54" s="549">
        <f t="shared" si="56"/>
        <v>0</v>
      </c>
      <c r="CV54" s="549">
        <f>SUM(CV55:CV56)</f>
        <v>0</v>
      </c>
      <c r="CW54" s="549">
        <f>SUM(CW55:CW56)</f>
        <v>0</v>
      </c>
      <c r="CX54" s="549">
        <f>SUM(CX55:CX56)</f>
        <v>0</v>
      </c>
      <c r="CY54" s="549">
        <f>SUM(CY55:CY56)</f>
        <v>0</v>
      </c>
      <c r="CZ54" s="549">
        <f>SUM(CZ55:CZ56)</f>
        <v>0</v>
      </c>
      <c r="DA54" s="226"/>
      <c r="DB54" s="516"/>
    </row>
    <row r="55" spans="6:106" ht="45" customHeight="1">
      <c r="F55" s="117" t="s">
        <v>740</v>
      </c>
      <c r="G55" s="551" t="s">
        <v>1202</v>
      </c>
      <c r="H55" s="549">
        <f t="shared" si="39"/>
        <v>0</v>
      </c>
      <c r="I55" s="550"/>
      <c r="J55" s="226"/>
      <c r="K55" s="549">
        <f t="shared" si="40"/>
        <v>0</v>
      </c>
      <c r="L55" s="550"/>
      <c r="M55" s="550"/>
      <c r="N55" s="550"/>
      <c r="O55" s="550"/>
      <c r="P55" s="550"/>
      <c r="Q55" s="550"/>
      <c r="R55" s="550"/>
      <c r="S55" s="226"/>
      <c r="T55" s="549">
        <f t="shared" si="42"/>
        <v>0</v>
      </c>
      <c r="U55" s="550"/>
      <c r="V55" s="550"/>
      <c r="W55" s="550"/>
      <c r="X55" s="226"/>
      <c r="Y55" s="549">
        <f t="shared" si="43"/>
        <v>0</v>
      </c>
      <c r="Z55" s="550"/>
      <c r="AA55" s="550"/>
      <c r="AB55" s="550"/>
      <c r="AC55" s="550"/>
      <c r="AD55" s="550"/>
      <c r="AE55" s="550"/>
      <c r="AF55" s="550"/>
      <c r="AG55" s="226"/>
      <c r="AH55" s="549">
        <f t="shared" si="45"/>
        <v>0</v>
      </c>
      <c r="AI55" s="550"/>
      <c r="AJ55" s="550"/>
      <c r="AK55" s="550"/>
      <c r="AL55" s="550"/>
      <c r="AM55" s="550"/>
      <c r="AN55" s="550"/>
      <c r="AO55" s="550"/>
      <c r="AP55" s="550"/>
      <c r="AQ55" s="226"/>
      <c r="AR55" s="549">
        <f t="shared" si="47"/>
        <v>0</v>
      </c>
      <c r="AS55" s="550"/>
      <c r="AT55" s="550"/>
      <c r="AU55" s="550"/>
      <c r="AV55" s="550"/>
      <c r="AW55" s="550"/>
      <c r="AX55" s="550"/>
      <c r="AY55" s="550"/>
      <c r="AZ55" s="550"/>
      <c r="BA55" s="550"/>
      <c r="BB55" s="550"/>
      <c r="BC55" s="550"/>
      <c r="BD55" s="226"/>
      <c r="BE55" s="549">
        <f t="shared" si="49"/>
        <v>0</v>
      </c>
      <c r="BF55" s="550"/>
      <c r="BG55" s="550"/>
      <c r="BH55" s="550"/>
      <c r="BI55" s="550"/>
      <c r="BJ55" s="550"/>
      <c r="BK55" s="550"/>
      <c r="BL55" s="550"/>
      <c r="BM55" s="550"/>
      <c r="BN55" s="226"/>
      <c r="BO55" s="549">
        <f t="shared" si="51"/>
        <v>0</v>
      </c>
      <c r="BP55" s="550"/>
      <c r="BQ55" s="550"/>
      <c r="BR55" s="550"/>
      <c r="BS55" s="226"/>
      <c r="BT55" s="549">
        <f t="shared" si="52"/>
        <v>0</v>
      </c>
      <c r="BU55" s="550"/>
      <c r="BV55" s="550"/>
      <c r="BW55" s="550"/>
      <c r="BX55" s="550"/>
      <c r="BY55" s="550"/>
      <c r="BZ55" s="550"/>
      <c r="CA55" s="550"/>
      <c r="CB55" s="550"/>
      <c r="CC55" s="226"/>
      <c r="CD55" s="549">
        <f t="shared" si="54"/>
        <v>0</v>
      </c>
      <c r="CE55" s="550"/>
      <c r="CF55" s="550"/>
      <c r="CG55" s="550"/>
      <c r="CH55" s="550"/>
      <c r="CI55" s="550"/>
      <c r="CJ55" s="550"/>
      <c r="CK55" s="550"/>
      <c r="CL55" s="550"/>
      <c r="CM55" s="550"/>
      <c r="CN55" s="550"/>
      <c r="CO55" s="550"/>
      <c r="CP55" s="550"/>
      <c r="CQ55" s="550"/>
      <c r="CR55" s="550"/>
      <c r="CS55" s="550"/>
      <c r="CT55" s="226"/>
      <c r="CU55" s="549">
        <f t="shared" si="56"/>
        <v>0</v>
      </c>
      <c r="CV55" s="550"/>
      <c r="CW55" s="550"/>
      <c r="CX55" s="550"/>
      <c r="CY55" s="550"/>
      <c r="CZ55" s="550"/>
      <c r="DA55" s="226"/>
      <c r="DB55" s="516"/>
    </row>
    <row r="56" spans="6:106" ht="11.25" customHeight="1">
      <c r="F56" s="117" t="s">
        <v>742</v>
      </c>
      <c r="G56" s="551" t="s">
        <v>1203</v>
      </c>
      <c r="H56" s="549">
        <f t="shared" si="39"/>
        <v>0</v>
      </c>
      <c r="I56" s="550"/>
      <c r="J56" s="226"/>
      <c r="K56" s="549">
        <f t="shared" si="40"/>
        <v>0</v>
      </c>
      <c r="L56" s="550"/>
      <c r="M56" s="550"/>
      <c r="N56" s="550"/>
      <c r="O56" s="550"/>
      <c r="P56" s="550"/>
      <c r="Q56" s="550"/>
      <c r="R56" s="550"/>
      <c r="S56" s="226"/>
      <c r="T56" s="549">
        <f t="shared" si="42"/>
        <v>0</v>
      </c>
      <c r="U56" s="550"/>
      <c r="V56" s="550"/>
      <c r="W56" s="550"/>
      <c r="X56" s="226"/>
      <c r="Y56" s="549">
        <f t="shared" si="43"/>
        <v>0</v>
      </c>
      <c r="Z56" s="550"/>
      <c r="AA56" s="550"/>
      <c r="AB56" s="550"/>
      <c r="AC56" s="550"/>
      <c r="AD56" s="550"/>
      <c r="AE56" s="550"/>
      <c r="AF56" s="550"/>
      <c r="AG56" s="226"/>
      <c r="AH56" s="549">
        <f t="shared" si="45"/>
        <v>0</v>
      </c>
      <c r="AI56" s="550"/>
      <c r="AJ56" s="550"/>
      <c r="AK56" s="550"/>
      <c r="AL56" s="550"/>
      <c r="AM56" s="550"/>
      <c r="AN56" s="550"/>
      <c r="AO56" s="550"/>
      <c r="AP56" s="550"/>
      <c r="AQ56" s="226"/>
      <c r="AR56" s="549">
        <f t="shared" si="47"/>
        <v>0</v>
      </c>
      <c r="AS56" s="550"/>
      <c r="AT56" s="550"/>
      <c r="AU56" s="550"/>
      <c r="AV56" s="550"/>
      <c r="AW56" s="550"/>
      <c r="AX56" s="550"/>
      <c r="AY56" s="550"/>
      <c r="AZ56" s="550"/>
      <c r="BA56" s="550"/>
      <c r="BB56" s="550"/>
      <c r="BC56" s="550"/>
      <c r="BD56" s="226"/>
      <c r="BE56" s="549">
        <f t="shared" si="49"/>
        <v>0</v>
      </c>
      <c r="BF56" s="550"/>
      <c r="BG56" s="550"/>
      <c r="BH56" s="550"/>
      <c r="BI56" s="550"/>
      <c r="BJ56" s="550"/>
      <c r="BK56" s="550"/>
      <c r="BL56" s="550"/>
      <c r="BM56" s="550"/>
      <c r="BN56" s="226"/>
      <c r="BO56" s="549">
        <f t="shared" si="51"/>
        <v>0</v>
      </c>
      <c r="BP56" s="550"/>
      <c r="BQ56" s="550"/>
      <c r="BR56" s="550"/>
      <c r="BS56" s="226"/>
      <c r="BT56" s="549">
        <f t="shared" si="52"/>
        <v>0</v>
      </c>
      <c r="BU56" s="550"/>
      <c r="BV56" s="550"/>
      <c r="BW56" s="550"/>
      <c r="BX56" s="550"/>
      <c r="BY56" s="550"/>
      <c r="BZ56" s="550"/>
      <c r="CA56" s="550"/>
      <c r="CB56" s="550"/>
      <c r="CC56" s="226"/>
      <c r="CD56" s="549">
        <f t="shared" si="54"/>
        <v>0</v>
      </c>
      <c r="CE56" s="550"/>
      <c r="CF56" s="550"/>
      <c r="CG56" s="550"/>
      <c r="CH56" s="550"/>
      <c r="CI56" s="550"/>
      <c r="CJ56" s="550"/>
      <c r="CK56" s="550"/>
      <c r="CL56" s="550"/>
      <c r="CM56" s="550"/>
      <c r="CN56" s="550"/>
      <c r="CO56" s="550"/>
      <c r="CP56" s="550"/>
      <c r="CQ56" s="550"/>
      <c r="CR56" s="550"/>
      <c r="CS56" s="550"/>
      <c r="CT56" s="226"/>
      <c r="CU56" s="549">
        <f t="shared" si="56"/>
        <v>0</v>
      </c>
      <c r="CV56" s="550"/>
      <c r="CW56" s="550"/>
      <c r="CX56" s="550"/>
      <c r="CY56" s="550"/>
      <c r="CZ56" s="550"/>
      <c r="DA56" s="226"/>
      <c r="DB56" s="516"/>
    </row>
    <row r="57" spans="6:106" ht="11.25" customHeight="1">
      <c r="F57" s="117" t="s">
        <v>434</v>
      </c>
      <c r="G57" s="455" t="s">
        <v>1219</v>
      </c>
      <c r="H57" s="549">
        <f t="shared" si="39"/>
        <v>0</v>
      </c>
      <c r="I57" s="550"/>
      <c r="J57" s="226"/>
      <c r="K57" s="549">
        <f t="shared" si="40"/>
        <v>0</v>
      </c>
      <c r="L57" s="550"/>
      <c r="M57" s="550"/>
      <c r="N57" s="550"/>
      <c r="O57" s="550"/>
      <c r="P57" s="550"/>
      <c r="Q57" s="550"/>
      <c r="R57" s="550"/>
      <c r="S57" s="226"/>
      <c r="T57" s="549">
        <f t="shared" si="42"/>
        <v>0</v>
      </c>
      <c r="U57" s="550"/>
      <c r="V57" s="550"/>
      <c r="W57" s="550"/>
      <c r="X57" s="226"/>
      <c r="Y57" s="549">
        <f t="shared" si="43"/>
        <v>0</v>
      </c>
      <c r="Z57" s="550"/>
      <c r="AA57" s="550"/>
      <c r="AB57" s="550"/>
      <c r="AC57" s="550"/>
      <c r="AD57" s="550"/>
      <c r="AE57" s="550"/>
      <c r="AF57" s="550"/>
      <c r="AG57" s="226"/>
      <c r="AH57" s="549">
        <f t="shared" si="45"/>
        <v>0</v>
      </c>
      <c r="AI57" s="550"/>
      <c r="AJ57" s="550"/>
      <c r="AK57" s="550"/>
      <c r="AL57" s="550"/>
      <c r="AM57" s="550"/>
      <c r="AN57" s="550"/>
      <c r="AO57" s="550"/>
      <c r="AP57" s="550"/>
      <c r="AQ57" s="226"/>
      <c r="AR57" s="549">
        <f t="shared" si="47"/>
        <v>0</v>
      </c>
      <c r="AS57" s="550"/>
      <c r="AT57" s="550"/>
      <c r="AU57" s="550"/>
      <c r="AV57" s="550"/>
      <c r="AW57" s="550"/>
      <c r="AX57" s="550"/>
      <c r="AY57" s="550"/>
      <c r="AZ57" s="550"/>
      <c r="BA57" s="550"/>
      <c r="BB57" s="550"/>
      <c r="BC57" s="550"/>
      <c r="BD57" s="226"/>
      <c r="BE57" s="549">
        <f t="shared" si="49"/>
        <v>0</v>
      </c>
      <c r="BF57" s="550"/>
      <c r="BG57" s="550"/>
      <c r="BH57" s="550"/>
      <c r="BI57" s="550"/>
      <c r="BJ57" s="550"/>
      <c r="BK57" s="550"/>
      <c r="BL57" s="550"/>
      <c r="BM57" s="550"/>
      <c r="BN57" s="226"/>
      <c r="BO57" s="549">
        <f t="shared" si="51"/>
        <v>0</v>
      </c>
      <c r="BP57" s="550"/>
      <c r="BQ57" s="550"/>
      <c r="BR57" s="550"/>
      <c r="BS57" s="226"/>
      <c r="BT57" s="549">
        <f t="shared" si="52"/>
        <v>0</v>
      </c>
      <c r="BU57" s="550"/>
      <c r="BV57" s="550"/>
      <c r="BW57" s="550"/>
      <c r="BX57" s="550"/>
      <c r="BY57" s="550"/>
      <c r="BZ57" s="550"/>
      <c r="CA57" s="550"/>
      <c r="CB57" s="550"/>
      <c r="CC57" s="226"/>
      <c r="CD57" s="549">
        <f t="shared" si="54"/>
        <v>0</v>
      </c>
      <c r="CE57" s="550"/>
      <c r="CF57" s="550"/>
      <c r="CG57" s="550"/>
      <c r="CH57" s="550"/>
      <c r="CI57" s="550"/>
      <c r="CJ57" s="550"/>
      <c r="CK57" s="550"/>
      <c r="CL57" s="550"/>
      <c r="CM57" s="550"/>
      <c r="CN57" s="550"/>
      <c r="CO57" s="550"/>
      <c r="CP57" s="550"/>
      <c r="CQ57" s="550"/>
      <c r="CR57" s="550"/>
      <c r="CS57" s="550"/>
      <c r="CT57" s="226"/>
      <c r="CU57" s="549">
        <f t="shared" si="56"/>
        <v>0</v>
      </c>
      <c r="CV57" s="550"/>
      <c r="CW57" s="550"/>
      <c r="CX57" s="550"/>
      <c r="CY57" s="550"/>
      <c r="CZ57" s="550"/>
      <c r="DA57" s="226"/>
      <c r="DB57" s="516"/>
    </row>
    <row r="58" spans="6:106" ht="11.25" customHeight="1">
      <c r="F58" s="117"/>
      <c r="G58" s="177" t="s">
        <v>1205</v>
      </c>
      <c r="H58" s="549">
        <f t="shared" si="39"/>
        <v>0</v>
      </c>
      <c r="I58" s="549">
        <f>SUM(I38,I48)</f>
        <v>0</v>
      </c>
      <c r="J58" s="226"/>
      <c r="K58" s="549">
        <f t="shared" si="40"/>
        <v>0</v>
      </c>
      <c r="L58" s="549">
        <f t="shared" ref="L58:R58" si="92">SUM(L38,L48)</f>
        <v>0</v>
      </c>
      <c r="M58" s="549">
        <f t="shared" si="92"/>
        <v>0</v>
      </c>
      <c r="N58" s="549">
        <f t="shared" si="92"/>
        <v>0</v>
      </c>
      <c r="O58" s="549">
        <f t="shared" si="92"/>
        <v>0</v>
      </c>
      <c r="P58" s="549">
        <f t="shared" si="92"/>
        <v>0</v>
      </c>
      <c r="Q58" s="549">
        <f t="shared" si="92"/>
        <v>0</v>
      </c>
      <c r="R58" s="549">
        <f t="shared" si="92"/>
        <v>0</v>
      </c>
      <c r="S58" s="226"/>
      <c r="T58" s="549">
        <f t="shared" si="42"/>
        <v>0</v>
      </c>
      <c r="U58" s="549">
        <f>SUM(U38,U48)</f>
        <v>0</v>
      </c>
      <c r="V58" s="549">
        <f>SUM(V38,V48)</f>
        <v>0</v>
      </c>
      <c r="W58" s="549">
        <f>SUM(W38,W48)</f>
        <v>0</v>
      </c>
      <c r="X58" s="226"/>
      <c r="Y58" s="549">
        <f t="shared" si="43"/>
        <v>0</v>
      </c>
      <c r="Z58" s="549">
        <f t="shared" ref="Z58:AF58" si="93">SUM(Z38,Z48)</f>
        <v>0</v>
      </c>
      <c r="AA58" s="549">
        <f t="shared" si="93"/>
        <v>0</v>
      </c>
      <c r="AB58" s="549">
        <f t="shared" si="93"/>
        <v>0</v>
      </c>
      <c r="AC58" s="549">
        <f t="shared" si="93"/>
        <v>0</v>
      </c>
      <c r="AD58" s="549">
        <f t="shared" si="93"/>
        <v>0</v>
      </c>
      <c r="AE58" s="549">
        <f t="shared" si="93"/>
        <v>0</v>
      </c>
      <c r="AF58" s="549">
        <f t="shared" si="93"/>
        <v>0</v>
      </c>
      <c r="AG58" s="226"/>
      <c r="AH58" s="549">
        <f t="shared" si="45"/>
        <v>0</v>
      </c>
      <c r="AI58" s="549">
        <f t="shared" ref="AI58:AP58" si="94">SUM(AI38,AI48)</f>
        <v>0</v>
      </c>
      <c r="AJ58" s="549">
        <f t="shared" si="94"/>
        <v>0</v>
      </c>
      <c r="AK58" s="549">
        <f t="shared" si="94"/>
        <v>0</v>
      </c>
      <c r="AL58" s="549">
        <f t="shared" si="94"/>
        <v>0</v>
      </c>
      <c r="AM58" s="549">
        <f t="shared" si="94"/>
        <v>0</v>
      </c>
      <c r="AN58" s="549">
        <f t="shared" si="94"/>
        <v>0</v>
      </c>
      <c r="AO58" s="549">
        <f t="shared" si="94"/>
        <v>0</v>
      </c>
      <c r="AP58" s="549">
        <f t="shared" si="94"/>
        <v>0</v>
      </c>
      <c r="AQ58" s="226"/>
      <c r="AR58" s="549">
        <f t="shared" si="47"/>
        <v>0</v>
      </c>
      <c r="AS58" s="549">
        <f t="shared" ref="AS58:BC58" si="95">SUM(AS38,AS48)</f>
        <v>0</v>
      </c>
      <c r="AT58" s="549">
        <f t="shared" si="95"/>
        <v>0</v>
      </c>
      <c r="AU58" s="549">
        <f t="shared" si="95"/>
        <v>0</v>
      </c>
      <c r="AV58" s="549">
        <f t="shared" si="95"/>
        <v>0</v>
      </c>
      <c r="AW58" s="549">
        <f t="shared" si="95"/>
        <v>0</v>
      </c>
      <c r="AX58" s="549">
        <f t="shared" si="95"/>
        <v>0</v>
      </c>
      <c r="AY58" s="549">
        <f t="shared" si="95"/>
        <v>0</v>
      </c>
      <c r="AZ58" s="549">
        <f t="shared" si="95"/>
        <v>0</v>
      </c>
      <c r="BA58" s="549">
        <f t="shared" si="95"/>
        <v>0</v>
      </c>
      <c r="BB58" s="549">
        <f t="shared" si="95"/>
        <v>0</v>
      </c>
      <c r="BC58" s="549">
        <f t="shared" si="95"/>
        <v>0</v>
      </c>
      <c r="BD58" s="226"/>
      <c r="BE58" s="549">
        <f t="shared" si="49"/>
        <v>0</v>
      </c>
      <c r="BF58" s="549">
        <f t="shared" ref="BF58:BM58" si="96">SUM(BF38,BF48)</f>
        <v>0</v>
      </c>
      <c r="BG58" s="549">
        <f t="shared" si="96"/>
        <v>0</v>
      </c>
      <c r="BH58" s="549">
        <f t="shared" si="96"/>
        <v>0</v>
      </c>
      <c r="BI58" s="549">
        <f t="shared" si="96"/>
        <v>0</v>
      </c>
      <c r="BJ58" s="549">
        <f t="shared" si="96"/>
        <v>0</v>
      </c>
      <c r="BK58" s="549">
        <f t="shared" si="96"/>
        <v>0</v>
      </c>
      <c r="BL58" s="549">
        <f t="shared" si="96"/>
        <v>0</v>
      </c>
      <c r="BM58" s="549">
        <f t="shared" si="96"/>
        <v>0</v>
      </c>
      <c r="BN58" s="226"/>
      <c r="BO58" s="549">
        <f t="shared" si="51"/>
        <v>0</v>
      </c>
      <c r="BP58" s="549">
        <f>SUM(BP38,BP48)</f>
        <v>0</v>
      </c>
      <c r="BQ58" s="549">
        <f>SUM(BQ38,BQ48)</f>
        <v>0</v>
      </c>
      <c r="BR58" s="549">
        <f>SUM(BR38,BR48)</f>
        <v>0</v>
      </c>
      <c r="BS58" s="226"/>
      <c r="BT58" s="549">
        <f t="shared" si="52"/>
        <v>0</v>
      </c>
      <c r="BU58" s="549">
        <f t="shared" ref="BU58:CB58" si="97">SUM(BU38,BU48)</f>
        <v>0</v>
      </c>
      <c r="BV58" s="549">
        <f t="shared" si="97"/>
        <v>0</v>
      </c>
      <c r="BW58" s="549">
        <f t="shared" si="97"/>
        <v>0</v>
      </c>
      <c r="BX58" s="549">
        <f t="shared" si="97"/>
        <v>0</v>
      </c>
      <c r="BY58" s="549">
        <f t="shared" si="97"/>
        <v>0</v>
      </c>
      <c r="BZ58" s="549">
        <f t="shared" si="97"/>
        <v>0</v>
      </c>
      <c r="CA58" s="549">
        <f t="shared" si="97"/>
        <v>0</v>
      </c>
      <c r="CB58" s="549">
        <f t="shared" si="97"/>
        <v>0</v>
      </c>
      <c r="CC58" s="226"/>
      <c r="CD58" s="549">
        <f t="shared" si="54"/>
        <v>0</v>
      </c>
      <c r="CE58" s="549">
        <f t="shared" ref="CE58:CS58" si="98">SUM(CE38,CE48)</f>
        <v>0</v>
      </c>
      <c r="CF58" s="549">
        <f t="shared" si="98"/>
        <v>0</v>
      </c>
      <c r="CG58" s="549">
        <f t="shared" si="98"/>
        <v>0</v>
      </c>
      <c r="CH58" s="549">
        <f t="shared" si="98"/>
        <v>0</v>
      </c>
      <c r="CI58" s="549">
        <f t="shared" si="98"/>
        <v>0</v>
      </c>
      <c r="CJ58" s="549">
        <f t="shared" si="98"/>
        <v>0</v>
      </c>
      <c r="CK58" s="549">
        <f t="shared" si="98"/>
        <v>0</v>
      </c>
      <c r="CL58" s="549">
        <f t="shared" si="98"/>
        <v>0</v>
      </c>
      <c r="CM58" s="549">
        <f t="shared" si="98"/>
        <v>0</v>
      </c>
      <c r="CN58" s="549">
        <f t="shared" si="98"/>
        <v>0</v>
      </c>
      <c r="CO58" s="549">
        <f t="shared" si="98"/>
        <v>0</v>
      </c>
      <c r="CP58" s="549">
        <f t="shared" si="98"/>
        <v>0</v>
      </c>
      <c r="CQ58" s="549">
        <f t="shared" si="98"/>
        <v>0</v>
      </c>
      <c r="CR58" s="549">
        <f t="shared" si="98"/>
        <v>0</v>
      </c>
      <c r="CS58" s="549">
        <f t="shared" si="98"/>
        <v>0</v>
      </c>
      <c r="CT58" s="226"/>
      <c r="CU58" s="549">
        <f t="shared" si="56"/>
        <v>0</v>
      </c>
      <c r="CV58" s="549">
        <f>SUM(CV38,CV48)</f>
        <v>0</v>
      </c>
      <c r="CW58" s="549">
        <f>SUM(CW38,CW48)</f>
        <v>0</v>
      </c>
      <c r="CX58" s="549">
        <f>SUM(CX38,CX48)</f>
        <v>0</v>
      </c>
      <c r="CY58" s="549">
        <f>SUM(CY38,CY48)</f>
        <v>0</v>
      </c>
      <c r="CZ58" s="549">
        <f>SUM(CZ38,CZ48)</f>
        <v>0</v>
      </c>
      <c r="DA58" s="226"/>
      <c r="DB58" s="516"/>
    </row>
  </sheetData>
  <sheetProtection formatColumns="0" formatRows="0" insertRows="0" deleteColumns="0" deleteRows="0" sort="0" autoFilter="0"/>
  <mergeCells count="29">
    <mergeCell ref="CU10:DA10"/>
    <mergeCell ref="CU11:DA11"/>
    <mergeCell ref="BO10:BS10"/>
    <mergeCell ref="BO11:BS11"/>
    <mergeCell ref="BT10:CC10"/>
    <mergeCell ref="BT11:CC11"/>
    <mergeCell ref="CD10:CT10"/>
    <mergeCell ref="CD11:CT11"/>
    <mergeCell ref="AH10:AQ10"/>
    <mergeCell ref="AH11:AQ11"/>
    <mergeCell ref="AR10:BD10"/>
    <mergeCell ref="AR11:BD11"/>
    <mergeCell ref="BE10:BN10"/>
    <mergeCell ref="BE11:BN11"/>
    <mergeCell ref="K10:S10"/>
    <mergeCell ref="K11:S11"/>
    <mergeCell ref="T10:X10"/>
    <mergeCell ref="T11:X11"/>
    <mergeCell ref="Y10:AG10"/>
    <mergeCell ref="Y11:AG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R16 L17:R17 L18:R18 L19:R19 L20:R20 L21:R21 L22:R22 L23:R23 L24:R24 L25:R25 L26:R26 L27:R27 L29:R29 L30:R30 L31:R31 L33:R33 L34:R34 L35:R35 L40:R40 L41:R41 L42:R42 L43:R43 L45:R45 L46:R46 L47:R47 L50:R50 L51:R51 L52:R52 L53:R53 L55:R55 L56:R56 L57:R57 U16:W16 U17:W17 U18:W18 U19:W19 U20:W20 U21:W21 U22:W22 U23:W23 U24:W24 U25:W25 U26:W26 U27:W27 U29:W29 U30:W30 U31:W31 U33:W33 U34:W34 U35:W35 U40:W40 U41:W41 U42:W42 U43:W43 U45:W45 U46:W46 U47:W47 U50:W50 U51:W51 U52:W52 U53:W53 U55:W55 U56:W56 U57:W57 Z16:AF16 Z17:AF17 Z18:AF18 Z19:AF19 Z20:AF20 Z21:AF21 Z22:AF22 Z23:AF23 Z24:AF24 Z25:AF25 Z26:AF26 Z27:AF27 Z29:AF29 Z30:AF30 Z31:AF31 Z33:AF33 Z34:AF34 Z35:AF35 Z40:AF40 Z41:AF41 Z42:AF42 Z43:AF43 Z45:AF45 Z46:AF46 Z47:AF47 Z50:AF50 Z51:AF51 Z52:AF52 Z53:AF53 Z55:AF55 Z56:AF56 Z57:AF57 AI16:AP16 AI17:AP17 AI18:AP18 AI19:AP19 AI20:AP20 AI21:AP21 AI22:AP22 AI23:AP23 AI24:AP24 AI25:AP25 AI26:AP26 AI27:AP27 AI29:AP29 AI30:AP30 AI31:AP31 AI33:AP33 AI34:AP34 AI35:AP35 AI40:AP40 AI41:AP41 AI42:AP42 AI43:AP43 AI45:AP45 AI46:AP46 AI47:AP47 AI50:AP50 AI51:AP51 AI52:AP52 AI53:AP53 AI55:AP55 AI56:AP56 AI57:AP57 AS16:BC16 AS17:BC17 AS18:BC18 AS19:BC19 AS20:BC20 AS21:BC21 AS22:BC22 AS23:BC23 AS24:BC24 AS25:BC25 AS26:BC26 AS27:BC27 AS29:BC29 AS30:BC30 AS31:BC31 AS33:BC33 AS34:BC34 AS35:BC35 AS40:BC40 AS41:BC41 AS42:BC42 AS43:BC43 AS45:BC45 AS46:BC46 AS47:BC47 AS50:BC50 AS51:BC51 AS52:BC52 AS53:BC53 AS55:BC55 AS56:BC56 AS57:BC57 BF16:BM16 BF17:BM17 BF18:BM18 BF19:BM19 BF20:BM20 BF21:BM21 BF22:BM22 BF23:BM23 BF24:BM24 BF25:BM25 BF26:BM26 BF27:BM27 BF29:BM29 BF30:BM30 BF31:BM31 BF33:BM33 BF34:BM34 BF35:BM35 BF40:BM40 BF41:BM41 BF42:BM42 BF43:BM43 BF45:BM45 BF46:BM46 BF47:BM47 BF50:BM50 BF51:BM51 BF52:BM52 BF53:BM53 BF55:BM55 BF56:BM56 BF57:BM57 BP16:BR16 BP17:BR17 BP18:BR18 BP19:BR19 BP20:BR20 BP21:BR21 BP22:BR22 BP23:BR23 BP24:BR24 BP25:BR25 BP26:BR26 BP27:BR27 BP29:BR29 BP30:BR30 BP31:BR31 BP33:BR33 BP34:BR34 BP35:BR35 BP40:BR40 BP41:BR41 BP42:BR42 BP43:BR43 BP45:BR45 BP46:BR46 BP47:BR47 BP50:BR50 BP51:BR51 BP52:BR52 BP53:BR53 BP55:BR55 BP56:BR56 BP57:BR57 BU16:CB16 BU17:CB17 BU18:CB18 BU19:CB19 BU20:CB20 BU21:CB21 BU22:CB22 BU23:CB23 BU24:CB24 BU25:CB25 BU26:CB26 BU27:CB27 BU29:CB29 BU30:CB30 BU31:CB31 BU33:CB33 BU34:CB34 BU35:CB35 BU40:CB40 BU41:CB41 BU42:CB42 BU43:CB43 BU45:CB45 BU46:CB46 BU47:CB47 BU50:CB50 BU51:CB51 BU52:CB52 BU53:CB53 BU55:CB55 BU56:CB56 BU57:CB57 CE16:CS16 CE17:CS17 CE18:CS18 CE19:CS19 CE20:CS20 CE21:CS21 CE22:CS22 CE23:CS23 CE24:CS24 CE25:CS25 CE26:CS26 CE27:CS27 CE29:CS29 CE30:CS30 CE31:CS31 CE33:CS33 CE34:CS34 CE35:CS35 CE40:CS40 CE41:CS41 CE42:CS42 CE43:CS43 CE45:CS45 CE46:CS46 CE47:CS47 CE50:CS50 CE51:CS51 CE52:CS52 CE53:CS53 CE55:CS55 CE56:CS56 CE57:CS57 CV16:CZ16 CV17:CZ17 CV18:CZ18 CV19:CZ19 CV20:CZ20 CV21:CZ21 CV22:CZ22 CV23:CZ23 CV24:CZ24 CV25:CZ25 CV26:CZ26 CV27:CZ27 CV29:CZ29 CV30:CZ30 CV31:CZ31 CV33:CZ33 CV34:CZ34 CV35:CZ35 CV40:CZ40 CV41:CZ41 CV42:CZ42 CV43:CZ43 CV45:CZ45 CV46:CZ46 CV47:CZ47 CV50:CZ50 CV51:CZ51 CV52:CZ52 CV53:CZ53 CV55:CZ55 CV56:CZ56 CV57:CZ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2"/>
  <sheetViews>
    <sheetView showGridLines="0" topLeftCell="C4" zoomScale="90" workbookViewId="0">
      <selection activeCell="AA8" sqref="AA8"/>
    </sheetView>
  </sheetViews>
  <sheetFormatPr defaultColWidth="10.5703125" defaultRowHeight="15" customHeight="1"/>
  <cols>
    <col min="1" max="2" width="9.140625" hidden="1" customWidth="1"/>
    <col min="3" max="3" width="4.7109375" customWidth="1"/>
    <col min="4" max="4" width="6.28515625" customWidth="1"/>
    <col min="5" max="5" width="36.7109375" customWidth="1"/>
    <col min="6" max="6" width="9.5703125" customWidth="1"/>
    <col min="7" max="7" width="42.42578125" hidden="1" customWidth="1"/>
    <col min="8" max="8" width="40.7109375" customWidth="1"/>
    <col min="9" max="27" width="42.42578125" customWidth="1"/>
    <col min="28" max="28" width="93.42578125" customWidth="1"/>
  </cols>
  <sheetData>
    <row r="1" spans="3:28" ht="15" hidden="1" customHeight="1">
      <c r="H1" s="21">
        <v>4</v>
      </c>
    </row>
    <row r="2" spans="3:28" ht="22.5" hidden="1" customHeight="1">
      <c r="C2" s="411" t="s">
        <v>88</v>
      </c>
      <c r="D2" s="97"/>
      <c r="E2" s="240"/>
      <c r="F2" s="64" t="str">
        <f>IF(TEMPLATE_SPHERE="HEAT","Гкал/час","тыс. куб. м/сутки")</f>
        <v>Гкал/час</v>
      </c>
      <c r="G2" s="464"/>
      <c r="H2" s="464"/>
      <c r="I2" s="464"/>
      <c r="J2" s="464"/>
      <c r="K2" s="464"/>
      <c r="L2" s="464"/>
      <c r="M2" s="464"/>
      <c r="N2" s="464"/>
      <c r="O2" s="464"/>
      <c r="P2" s="464"/>
      <c r="Q2" s="464"/>
      <c r="R2" s="464"/>
      <c r="S2" s="464"/>
      <c r="T2" s="464"/>
      <c r="U2" s="464"/>
      <c r="V2" s="464"/>
      <c r="W2" s="464"/>
      <c r="X2" s="464"/>
      <c r="Y2" s="464"/>
      <c r="Z2" s="464"/>
      <c r="AA2" s="464"/>
      <c r="AB2" s="265"/>
    </row>
    <row r="3" spans="3:28" ht="15" hidden="1" customHeight="1"/>
    <row r="5" spans="3:28" ht="37.5" customHeight="1">
      <c r="D5" s="95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953"/>
      <c r="F5" s="953"/>
      <c r="G5" s="953"/>
      <c r="H5" s="953"/>
      <c r="I5" s="243"/>
      <c r="J5" s="243"/>
      <c r="K5" s="243"/>
      <c r="L5" s="243"/>
      <c r="M5" s="243"/>
      <c r="N5" s="243"/>
      <c r="O5" s="243"/>
      <c r="P5" s="243"/>
      <c r="Q5" s="243"/>
      <c r="R5" s="243"/>
      <c r="S5" s="243"/>
      <c r="T5" s="243"/>
      <c r="U5" s="243"/>
      <c r="V5" s="243"/>
      <c r="W5" s="243"/>
      <c r="X5" s="243"/>
      <c r="Y5" s="243"/>
      <c r="Z5" s="243"/>
      <c r="AA5" s="243"/>
    </row>
    <row r="6" spans="3:28" ht="15" customHeight="1">
      <c r="D6" s="927" t="str">
        <f>IF(org=0,"Не определено",org)</f>
        <v>ООО "Смоленскрегионтеплоэнерго"</v>
      </c>
      <c r="E6" s="927"/>
      <c r="F6" s="927"/>
      <c r="G6" s="927"/>
      <c r="H6" s="927"/>
      <c r="I6" s="134"/>
      <c r="J6" s="134"/>
      <c r="K6" s="134"/>
      <c r="L6" s="134"/>
      <c r="M6" s="134"/>
      <c r="N6" s="134"/>
      <c r="O6" s="134"/>
      <c r="P6" s="134"/>
      <c r="Q6" s="134"/>
      <c r="R6" s="134"/>
      <c r="S6" s="134"/>
      <c r="T6" s="134"/>
      <c r="U6" s="134"/>
      <c r="V6" s="134"/>
      <c r="W6" s="134"/>
      <c r="X6" s="134"/>
      <c r="Y6" s="134"/>
      <c r="Z6" s="134"/>
      <c r="AA6" s="134"/>
    </row>
    <row r="7" spans="3:28" ht="15" customHeight="1">
      <c r="H7" s="156"/>
      <c r="I7" t="s">
        <v>5</v>
      </c>
      <c r="J7" t="s">
        <v>5</v>
      </c>
      <c r="K7" t="s">
        <v>5</v>
      </c>
      <c r="L7" t="s">
        <v>5</v>
      </c>
      <c r="M7" t="s">
        <v>5</v>
      </c>
      <c r="N7" t="s">
        <v>5</v>
      </c>
      <c r="O7" t="s">
        <v>5</v>
      </c>
      <c r="P7" t="s">
        <v>5</v>
      </c>
      <c r="Q7" t="s">
        <v>5</v>
      </c>
      <c r="R7" t="s">
        <v>5</v>
      </c>
      <c r="S7" t="s">
        <v>5</v>
      </c>
      <c r="T7" t="s">
        <v>5</v>
      </c>
      <c r="U7" t="s">
        <v>5</v>
      </c>
      <c r="V7" t="s">
        <v>5</v>
      </c>
      <c r="W7" t="s">
        <v>5</v>
      </c>
      <c r="X7" t="s">
        <v>5</v>
      </c>
      <c r="Y7" t="s">
        <v>5</v>
      </c>
      <c r="Z7" t="s">
        <v>5</v>
      </c>
      <c r="AA7" t="s">
        <v>5</v>
      </c>
    </row>
    <row r="8" spans="3:28" ht="0.75" customHeight="1">
      <c r="H8" s="21" t="s">
        <v>210</v>
      </c>
      <c r="I8" s="501" t="s">
        <v>215</v>
      </c>
      <c r="J8" s="501" t="s">
        <v>217</v>
      </c>
      <c r="K8" s="501" t="s">
        <v>219</v>
      </c>
      <c r="L8" s="501" t="s">
        <v>221</v>
      </c>
      <c r="M8" s="501" t="s">
        <v>223</v>
      </c>
      <c r="N8" s="501" t="s">
        <v>225</v>
      </c>
      <c r="O8" s="501" t="s">
        <v>227</v>
      </c>
      <c r="P8" s="501" t="s">
        <v>229</v>
      </c>
      <c r="Q8" s="501" t="s">
        <v>231</v>
      </c>
      <c r="R8" s="501" t="s">
        <v>235</v>
      </c>
      <c r="S8" s="501" t="s">
        <v>237</v>
      </c>
      <c r="T8" s="501" t="s">
        <v>239</v>
      </c>
      <c r="U8" s="501" t="s">
        <v>241</v>
      </c>
      <c r="V8" s="501" t="s">
        <v>243</v>
      </c>
      <c r="W8" s="501" t="s">
        <v>245</v>
      </c>
      <c r="X8" s="501" t="s">
        <v>247</v>
      </c>
      <c r="Y8" s="501" t="s">
        <v>249</v>
      </c>
      <c r="Z8" s="501" t="s">
        <v>251</v>
      </c>
      <c r="AA8" s="501" t="s">
        <v>233</v>
      </c>
    </row>
    <row r="9" spans="3:28" ht="15" customHeight="1">
      <c r="D9" s="404"/>
      <c r="E9" s="1055" t="s">
        <v>200</v>
      </c>
      <c r="F9" s="1056"/>
      <c r="G9" s="500" t="str">
        <f t="shared" ref="G9:AA9" si="0">IF(G8="","",INDEX(DIFFERENTIATION_UNMERGE_VD,MATCH(G8,DIFFERENTIATION_ID_DIFF,0)))</f>
        <v/>
      </c>
      <c r="H9" s="500" t="str">
        <f t="shared" si="0"/>
        <v>Производство тепловой энергии. Некомбинированная выработка; Передача. Тепловая энергия; Сбыт. Тепловая энергия</v>
      </c>
      <c r="I9" s="500" t="str">
        <f t="shared" si="0"/>
        <v>Производство тепловой энергии. Некомбинированная выработка; Передача. Тепловая энергия; Сбыт. Тепловая энергия</v>
      </c>
      <c r="J9" s="500" t="str">
        <f t="shared" si="0"/>
        <v>Производство тепловой энергии. Некомбинированная выработка; Передача. Тепловая энергия; Сбыт. Тепловая энергия</v>
      </c>
      <c r="K9" s="500" t="str">
        <f t="shared" si="0"/>
        <v>Производство тепловой энергии. Некомбинированная выработка; Передача. Тепловая энергия; Сбыт. Тепловая энергия</v>
      </c>
      <c r="L9" s="500" t="str">
        <f t="shared" si="0"/>
        <v>Производство тепловой энергии. Некомбинированная выработка; Передача. Тепловая энергия; Сбыт. Тепловая энергия</v>
      </c>
      <c r="M9" s="500" t="str">
        <f t="shared" si="0"/>
        <v>Производство тепловой энергии. Некомбинированная выработка; Передача. Тепловая энергия; Сбыт. Тепловая энергия</v>
      </c>
      <c r="N9" s="500" t="str">
        <f t="shared" si="0"/>
        <v>Производство тепловой энергии. Некомбинированная выработка; Передача. Тепловая энергия; Сбыт. Тепловая энергия</v>
      </c>
      <c r="O9" s="500" t="str">
        <f t="shared" si="0"/>
        <v>Производство тепловой энергии. Некомбинированная выработка; Передача. Тепловая энергия; Сбыт. Тепловая энергия</v>
      </c>
      <c r="P9" s="500" t="str">
        <f t="shared" si="0"/>
        <v>Производство тепловой энергии. Некомбинированная выработка; Передача. Тепловая энергия; Сбыт. Тепловая энергия</v>
      </c>
      <c r="Q9" s="500" t="str">
        <f t="shared" si="0"/>
        <v>Производство тепловой энергии. Некомбинированная выработка; Передача. Тепловая энергия; Сбыт. Тепловая энергия</v>
      </c>
      <c r="R9" s="500" t="str">
        <f t="shared" si="0"/>
        <v>Производство тепловой энергии. Некомбинированная выработка; Передача. Тепловая энергия; Сбыт. Тепловая энергия</v>
      </c>
      <c r="S9" s="500" t="str">
        <f t="shared" si="0"/>
        <v>Производство тепловой энергии. Некомбинированная выработка; Передача. Тепловая энергия; Сбыт. Тепловая энергия</v>
      </c>
      <c r="T9" s="500" t="str">
        <f t="shared" si="0"/>
        <v>Производство тепловой энергии. Некомбинированная выработка; Передача. Тепловая энергия; Сбыт. Тепловая энергия</v>
      </c>
      <c r="U9" s="500" t="str">
        <f t="shared" si="0"/>
        <v>Производство тепловой энергии. Некомбинированная выработка; Передача. Тепловая энергия; Сбыт. Тепловая энергия</v>
      </c>
      <c r="V9" s="500" t="str">
        <f t="shared" si="0"/>
        <v>Производство тепловой энергии. Некомбинированная выработка; Передача. Тепловая энергия; Сбыт. Тепловая энергия</v>
      </c>
      <c r="W9" s="500" t="str">
        <f t="shared" si="0"/>
        <v>Производство тепловой энергии. Некомбинированная выработка; Передача. Тепловая энергия; Сбыт. Тепловая энергия</v>
      </c>
      <c r="X9" s="500" t="str">
        <f t="shared" si="0"/>
        <v>Производство тепловой энергии. Некомбинированная выработка; Передача. Тепловая энергия; Сбыт. Тепловая энергия</v>
      </c>
      <c r="Y9" s="500" t="str">
        <f t="shared" si="0"/>
        <v>Производство тепловой энергии. Некомбинированная выработка; Передача. Тепловая энергия; Сбыт. Тепловая энергия</v>
      </c>
      <c r="Z9" s="500" t="str">
        <f t="shared" si="0"/>
        <v>Производство тепловой энергии. Некомбинированная выработка; Передача. Тепловая энергия; Сбыт. Тепловая энергия</v>
      </c>
      <c r="AA9" s="500" t="str">
        <f t="shared" si="0"/>
        <v>Производство тепловой энергии. Некомбинированная выработка; Передача. Тепловая энергия; Сбыт. Тепловая энергия</v>
      </c>
      <c r="AB9" s="858" t="s">
        <v>425</v>
      </c>
    </row>
    <row r="10" spans="3:28" ht="15" customHeight="1">
      <c r="D10" s="404"/>
      <c r="E10" s="1055" t="s">
        <v>674</v>
      </c>
      <c r="F10" s="1056"/>
      <c r="G10" s="500" t="str">
        <f t="shared" ref="G10:AA10" si="1">IF(G8="","",INDEX(DIFFERENTIATION_UNMERGE_AREA,MATCH(G8,DIFFERENTIATION_ID_DIFF,0)))</f>
        <v/>
      </c>
      <c r="H10" s="500" t="str">
        <f t="shared" si="1"/>
        <v>Территория 1</v>
      </c>
      <c r="I10" s="500" t="str">
        <f t="shared" si="1"/>
        <v>Территория 2</v>
      </c>
      <c r="J10" s="500" t="str">
        <f t="shared" si="1"/>
        <v>Территория 3</v>
      </c>
      <c r="K10" s="500" t="str">
        <f t="shared" si="1"/>
        <v>Территория 4</v>
      </c>
      <c r="L10" s="500" t="str">
        <f t="shared" si="1"/>
        <v>Территория 5</v>
      </c>
      <c r="M10" s="500" t="str">
        <f t="shared" si="1"/>
        <v>Территория 6</v>
      </c>
      <c r="N10" s="500" t="str">
        <f t="shared" si="1"/>
        <v>Территория 7</v>
      </c>
      <c r="O10" s="500" t="str">
        <f t="shared" si="1"/>
        <v>Территория 8</v>
      </c>
      <c r="P10" s="500" t="str">
        <f t="shared" si="1"/>
        <v>Территория 9</v>
      </c>
      <c r="Q10" s="500" t="str">
        <f t="shared" si="1"/>
        <v>Территория 10</v>
      </c>
      <c r="R10" s="500" t="str">
        <f t="shared" si="1"/>
        <v>Территория 11</v>
      </c>
      <c r="S10" s="500" t="str">
        <f t="shared" si="1"/>
        <v>Территория 12</v>
      </c>
      <c r="T10" s="500" t="str">
        <f t="shared" si="1"/>
        <v>Территория 13</v>
      </c>
      <c r="U10" s="500" t="str">
        <f t="shared" si="1"/>
        <v>Территория 14</v>
      </c>
      <c r="V10" s="500" t="str">
        <f t="shared" si="1"/>
        <v>Территория 15</v>
      </c>
      <c r="W10" s="500" t="str">
        <f t="shared" si="1"/>
        <v>Территория 16</v>
      </c>
      <c r="X10" s="500" t="str">
        <f t="shared" si="1"/>
        <v>Территория 17</v>
      </c>
      <c r="Y10" s="500" t="str">
        <f t="shared" si="1"/>
        <v>Территория 18</v>
      </c>
      <c r="Z10" s="500" t="str">
        <f t="shared" si="1"/>
        <v>Территория 19</v>
      </c>
      <c r="AA10" s="500" t="str">
        <f t="shared" si="1"/>
        <v>Территория 10</v>
      </c>
      <c r="AB10" s="858"/>
    </row>
    <row r="11" spans="3:28" ht="15" customHeight="1">
      <c r="D11" s="404"/>
      <c r="E11" s="1055" t="s">
        <v>675</v>
      </c>
      <c r="F11" s="1056"/>
      <c r="G11" s="500" t="str">
        <f t="shared" ref="G11:AA11" si="2">IF(G8="","",INDEX(DIFFERENTIATION_UNMERGE_SYSTEM,MATCH(G8,DIFFERENTIATION_ID_DIFF,0)))</f>
        <v/>
      </c>
      <c r="H11" s="500" t="str">
        <f t="shared" si="2"/>
        <v>котельная г. Вязьма ул. Московская</v>
      </c>
      <c r="I11" s="500" t="str">
        <f t="shared" si="2"/>
        <v>Вяземский филиал</v>
      </c>
      <c r="J11" s="500" t="str">
        <f t="shared" si="2"/>
        <v>котельная с. Карманово, ул. Набережная, д. 18, стр. 3</v>
      </c>
      <c r="K11" s="500" t="str">
        <f t="shared" si="2"/>
        <v>Рославльский филиал</v>
      </c>
      <c r="L11" s="500" t="str">
        <f t="shared" si="2"/>
        <v>котельная г. Рославль, ул. Мичурина</v>
      </c>
      <c r="M11" s="500" t="str">
        <f t="shared" si="2"/>
        <v>котельная д. Даньково</v>
      </c>
      <c r="N11" s="500" t="str">
        <f t="shared" si="2"/>
        <v>котельная д. Пересна</v>
      </c>
      <c r="O11" s="500" t="str">
        <f t="shared" si="2"/>
        <v>котельная г. Починок, ул. Садовая</v>
      </c>
      <c r="P11" s="500" t="str">
        <f t="shared" si="2"/>
        <v>Сафоновский филиал</v>
      </c>
      <c r="Q11" s="500" t="str">
        <f t="shared" si="2"/>
        <v>котельная г. Сафоново, ул. Советская</v>
      </c>
      <c r="R11" s="500" t="str">
        <f t="shared" si="2"/>
        <v>котельная с. Издешково</v>
      </c>
      <c r="S11" s="500" t="str">
        <f t="shared" si="2"/>
        <v>котельная БМК Михайловское</v>
      </c>
      <c r="T11" s="500" t="str">
        <f t="shared" si="2"/>
        <v>котельные пгт. Холм-Жирковское, ул. Кирова,ул. Советская</v>
      </c>
      <c r="U11" s="500" t="str">
        <f t="shared" si="2"/>
        <v>котельная ст. Игоревская</v>
      </c>
      <c r="V11" s="500" t="str">
        <f t="shared" si="2"/>
        <v>Ярцевский филиал</v>
      </c>
      <c r="W11" s="500" t="str">
        <f t="shared" si="2"/>
        <v>п. Красный</v>
      </c>
      <c r="X11" s="500" t="str">
        <f t="shared" si="2"/>
        <v>котельная д. Богородицкое</v>
      </c>
      <c r="Y11" s="500" t="str">
        <f t="shared" si="2"/>
        <v>котельная д. Сметанино</v>
      </c>
      <c r="Z11" s="500" t="str">
        <f t="shared" si="2"/>
        <v>котельная с. Талашкино</v>
      </c>
      <c r="AA11" s="500" t="str">
        <f t="shared" si="2"/>
        <v>котельная г. Сафоново, ул. Первомайская</v>
      </c>
      <c r="AB11" s="858"/>
    </row>
    <row r="12" spans="3:28" ht="15" customHeight="1">
      <c r="D12" s="1057" t="s">
        <v>424</v>
      </c>
      <c r="E12" s="1058"/>
      <c r="F12" s="1058"/>
      <c r="G12" s="405"/>
      <c r="H12" s="405"/>
      <c r="I12" s="405"/>
      <c r="J12" s="405"/>
      <c r="K12" s="405"/>
      <c r="L12" s="405"/>
      <c r="M12" s="405"/>
      <c r="N12" s="405"/>
      <c r="O12" s="405"/>
      <c r="P12" s="405"/>
      <c r="Q12" s="405"/>
      <c r="R12" s="405"/>
      <c r="S12" s="405"/>
      <c r="T12" s="405"/>
      <c r="U12" s="405"/>
      <c r="V12" s="405"/>
      <c r="W12" s="405"/>
      <c r="X12" s="405"/>
      <c r="Y12" s="405"/>
      <c r="Z12" s="405"/>
      <c r="AA12" s="405"/>
      <c r="AB12" s="858"/>
    </row>
    <row r="13" spans="3:28" ht="33.75" customHeight="1">
      <c r="D13" s="64" t="s">
        <v>71</v>
      </c>
      <c r="E13" s="64" t="s">
        <v>426</v>
      </c>
      <c r="F13" s="64" t="s">
        <v>676</v>
      </c>
      <c r="G13" s="7" t="s">
        <v>427</v>
      </c>
      <c r="H13" s="7" t="s">
        <v>427</v>
      </c>
      <c r="I13" s="7" t="s">
        <v>427</v>
      </c>
      <c r="J13" s="7" t="s">
        <v>427</v>
      </c>
      <c r="K13" s="7" t="s">
        <v>427</v>
      </c>
      <c r="L13" s="7" t="s">
        <v>427</v>
      </c>
      <c r="M13" s="7" t="s">
        <v>427</v>
      </c>
      <c r="N13" s="7" t="s">
        <v>427</v>
      </c>
      <c r="O13" s="7" t="s">
        <v>427</v>
      </c>
      <c r="P13" s="7" t="s">
        <v>427</v>
      </c>
      <c r="Q13" s="7" t="s">
        <v>427</v>
      </c>
      <c r="R13" s="7" t="s">
        <v>427</v>
      </c>
      <c r="S13" s="7" t="s">
        <v>427</v>
      </c>
      <c r="T13" s="7" t="s">
        <v>427</v>
      </c>
      <c r="U13" s="7" t="s">
        <v>427</v>
      </c>
      <c r="V13" s="7" t="s">
        <v>427</v>
      </c>
      <c r="W13" s="7" t="s">
        <v>427</v>
      </c>
      <c r="X13" s="7" t="s">
        <v>427</v>
      </c>
      <c r="Y13" s="7" t="s">
        <v>427</v>
      </c>
      <c r="Z13" s="7" t="s">
        <v>427</v>
      </c>
      <c r="AA13" s="7" t="s">
        <v>427</v>
      </c>
      <c r="AB13" s="858"/>
    </row>
    <row r="14" spans="3:28" ht="15" hidden="1" customHeight="1">
      <c r="D14" s="567" t="s">
        <v>204</v>
      </c>
      <c r="E14" s="567" t="s">
        <v>87</v>
      </c>
      <c r="F14" s="567" t="s">
        <v>73</v>
      </c>
      <c r="G14" s="411" t="str">
        <f t="shared" ref="G14:AA14" si="3">G1&amp;".1"</f>
        <v>.1</v>
      </c>
      <c r="H14" s="411" t="str">
        <f t="shared" si="3"/>
        <v>4.1</v>
      </c>
      <c r="I14" s="411" t="str">
        <f t="shared" si="3"/>
        <v>.1</v>
      </c>
      <c r="J14" s="411" t="str">
        <f t="shared" si="3"/>
        <v>.1</v>
      </c>
      <c r="K14" s="411" t="str">
        <f t="shared" si="3"/>
        <v>.1</v>
      </c>
      <c r="L14" s="411" t="str">
        <f t="shared" si="3"/>
        <v>.1</v>
      </c>
      <c r="M14" s="411" t="str">
        <f t="shared" si="3"/>
        <v>.1</v>
      </c>
      <c r="N14" s="411" t="str">
        <f t="shared" si="3"/>
        <v>.1</v>
      </c>
      <c r="O14" s="411" t="str">
        <f t="shared" si="3"/>
        <v>.1</v>
      </c>
      <c r="P14" s="411" t="str">
        <f t="shared" si="3"/>
        <v>.1</v>
      </c>
      <c r="Q14" s="411" t="str">
        <f t="shared" si="3"/>
        <v>.1</v>
      </c>
      <c r="R14" s="411" t="str">
        <f t="shared" si="3"/>
        <v>.1</v>
      </c>
      <c r="S14" s="411" t="str">
        <f t="shared" si="3"/>
        <v>.1</v>
      </c>
      <c r="T14" s="411" t="str">
        <f t="shared" si="3"/>
        <v>.1</v>
      </c>
      <c r="U14" s="411" t="str">
        <f t="shared" si="3"/>
        <v>.1</v>
      </c>
      <c r="V14" s="411" t="str">
        <f t="shared" si="3"/>
        <v>.1</v>
      </c>
      <c r="W14" s="411" t="str">
        <f t="shared" si="3"/>
        <v>.1</v>
      </c>
      <c r="X14" s="411" t="str">
        <f t="shared" si="3"/>
        <v>.1</v>
      </c>
      <c r="Y14" s="411" t="str">
        <f t="shared" si="3"/>
        <v>.1</v>
      </c>
      <c r="Z14" s="411" t="str">
        <f t="shared" si="3"/>
        <v>.1</v>
      </c>
      <c r="AA14" s="411" t="str">
        <f t="shared" si="3"/>
        <v>.1</v>
      </c>
      <c r="AB14" s="265"/>
    </row>
    <row r="15" spans="3:28" ht="15" customHeight="1">
      <c r="D15" s="64">
        <v>1</v>
      </c>
      <c r="E15" s="119" t="str">
        <f>TP_P_A</f>
        <v>Количество поданных заявок</v>
      </c>
      <c r="F15" s="64" t="s">
        <v>1224</v>
      </c>
      <c r="G15" s="568"/>
      <c r="H15" s="568"/>
      <c r="I15" s="568"/>
      <c r="J15" s="568"/>
      <c r="K15" s="568"/>
      <c r="L15" s="568"/>
      <c r="M15" s="568"/>
      <c r="N15" s="568"/>
      <c r="O15" s="568"/>
      <c r="P15" s="568"/>
      <c r="Q15" s="568"/>
      <c r="R15" s="568"/>
      <c r="S15" s="568"/>
      <c r="T15" s="568"/>
      <c r="U15" s="568"/>
      <c r="V15" s="568"/>
      <c r="W15" s="568"/>
      <c r="X15" s="568"/>
      <c r="Y15" s="568"/>
      <c r="Z15" s="568"/>
      <c r="AA15" s="568"/>
      <c r="AB15" s="4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3:28" ht="15" customHeight="1">
      <c r="D16" s="64">
        <v>2</v>
      </c>
      <c r="E16" s="119" t="str">
        <f>TP_P_B</f>
        <v>Количество рассмотренных заявок</v>
      </c>
      <c r="F16" s="64" t="s">
        <v>1224</v>
      </c>
      <c r="G16" s="568"/>
      <c r="H16" s="568"/>
      <c r="I16" s="568"/>
      <c r="J16" s="568"/>
      <c r="K16" s="568"/>
      <c r="L16" s="568"/>
      <c r="M16" s="568"/>
      <c r="N16" s="568"/>
      <c r="O16" s="568"/>
      <c r="P16" s="568"/>
      <c r="Q16" s="568"/>
      <c r="R16" s="568"/>
      <c r="S16" s="568"/>
      <c r="T16" s="568"/>
      <c r="U16" s="568"/>
      <c r="V16" s="568"/>
      <c r="W16" s="568"/>
      <c r="X16" s="568"/>
      <c r="Y16" s="568"/>
      <c r="Z16" s="568"/>
      <c r="AA16" s="568"/>
      <c r="AB16" s="4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4:28" ht="73.5" customHeight="1">
      <c r="D17" s="64">
        <v>3</v>
      </c>
      <c r="E17" s="11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 t="s">
        <v>1224</v>
      </c>
      <c r="G17" s="568"/>
      <c r="H17" s="568"/>
      <c r="I17" s="568"/>
      <c r="J17" s="568"/>
      <c r="K17" s="568"/>
      <c r="L17" s="568"/>
      <c r="M17" s="568"/>
      <c r="N17" s="568"/>
      <c r="O17" s="568"/>
      <c r="P17" s="568"/>
      <c r="Q17" s="568"/>
      <c r="R17" s="568"/>
      <c r="S17" s="568"/>
      <c r="T17" s="568"/>
      <c r="U17" s="568"/>
      <c r="V17" s="568"/>
      <c r="W17" s="568"/>
      <c r="X17" s="568"/>
      <c r="Y17" s="568"/>
      <c r="Z17" s="568"/>
      <c r="AA17" s="568"/>
      <c r="AB17" s="409" t="str">
        <f>TP_P_NOTE_V</f>
        <v>Указывается количество заявок с решением об отказе в течение отчетного квартала.</v>
      </c>
    </row>
    <row r="18" spans="4:28" ht="52.5" customHeight="1">
      <c r="D18" s="64">
        <v>4</v>
      </c>
      <c r="E18" s="119" t="str">
        <f>TP_P_V_1</f>
        <v>Причины отказа в заключении договора о подключении (технологическом присоединении) к системе теплоснабжения</v>
      </c>
      <c r="F18" s="64" t="s">
        <v>430</v>
      </c>
      <c r="G18" s="386"/>
      <c r="H18" s="386"/>
      <c r="I18" s="386"/>
      <c r="J18" s="386"/>
      <c r="K18" s="386"/>
      <c r="L18" s="386"/>
      <c r="M18" s="386"/>
      <c r="N18" s="386"/>
      <c r="O18" s="386"/>
      <c r="P18" s="386"/>
      <c r="Q18" s="386"/>
      <c r="R18" s="386"/>
      <c r="S18" s="386"/>
      <c r="T18" s="386"/>
      <c r="U18" s="386"/>
      <c r="V18" s="386"/>
      <c r="W18" s="386"/>
      <c r="X18" s="386"/>
      <c r="Y18" s="386"/>
      <c r="Z18" s="386"/>
      <c r="AA18" s="386"/>
      <c r="AB18" s="11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4:28" ht="57" customHeight="1">
      <c r="D19" s="64">
        <v>5</v>
      </c>
      <c r="E19" s="119" t="str">
        <f>TP_P_G</f>
        <v>Резерв мощности источников тепловой энергии, входящих в систему теплоснабжения, в течение одного квартала, в том числе:</v>
      </c>
      <c r="F19" s="64" t="str">
        <f>IF(TEMPLATE_SPHERE="HEAT","Гкал/час","тыс. куб. м/сутки")</f>
        <v>Гкал/час</v>
      </c>
      <c r="G19" s="569">
        <f t="shared" ref="G19:AA19" si="4">SUM(G20:G22)</f>
        <v>0</v>
      </c>
      <c r="H19" s="569">
        <f t="shared" si="4"/>
        <v>0</v>
      </c>
      <c r="I19" s="569">
        <f t="shared" si="4"/>
        <v>0</v>
      </c>
      <c r="J19" s="569">
        <f t="shared" si="4"/>
        <v>0</v>
      </c>
      <c r="K19" s="569">
        <f t="shared" si="4"/>
        <v>0</v>
      </c>
      <c r="L19" s="569">
        <f t="shared" si="4"/>
        <v>0</v>
      </c>
      <c r="M19" s="569">
        <f t="shared" si="4"/>
        <v>0</v>
      </c>
      <c r="N19" s="569">
        <f t="shared" si="4"/>
        <v>0</v>
      </c>
      <c r="O19" s="569">
        <f t="shared" si="4"/>
        <v>0</v>
      </c>
      <c r="P19" s="569">
        <f t="shared" si="4"/>
        <v>0</v>
      </c>
      <c r="Q19" s="569">
        <f t="shared" si="4"/>
        <v>0</v>
      </c>
      <c r="R19" s="569">
        <f t="shared" si="4"/>
        <v>0</v>
      </c>
      <c r="S19" s="569">
        <f t="shared" si="4"/>
        <v>0</v>
      </c>
      <c r="T19" s="569">
        <f t="shared" si="4"/>
        <v>0</v>
      </c>
      <c r="U19" s="569">
        <f t="shared" si="4"/>
        <v>0</v>
      </c>
      <c r="V19" s="569">
        <f t="shared" si="4"/>
        <v>0</v>
      </c>
      <c r="W19" s="569">
        <f t="shared" si="4"/>
        <v>0</v>
      </c>
      <c r="X19" s="569">
        <f t="shared" si="4"/>
        <v>0</v>
      </c>
      <c r="Y19" s="569">
        <f t="shared" si="4"/>
        <v>0</v>
      </c>
      <c r="Z19" s="569">
        <f t="shared" si="4"/>
        <v>0</v>
      </c>
      <c r="AA19" s="569">
        <f t="shared" si="4"/>
        <v>0</v>
      </c>
      <c r="AB19" s="40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4:28" ht="15" hidden="1" customHeight="1">
      <c r="D20" s="501" t="s">
        <v>1225</v>
      </c>
      <c r="AB20" s="570"/>
    </row>
    <row r="21" spans="4:28" ht="27.75" customHeight="1">
      <c r="D21" s="97" t="s">
        <v>437</v>
      </c>
      <c r="E21" s="27"/>
      <c r="F21" s="64" t="str">
        <f>IF(TEMPLATE_SPHERE="HEAT","Гкал/час","тыс. куб. м/сутки")</f>
        <v>Гкал/час</v>
      </c>
      <c r="G21" s="464"/>
      <c r="H21" s="464"/>
      <c r="I21" s="464"/>
      <c r="J21" s="464"/>
      <c r="K21" s="464"/>
      <c r="L21" s="464"/>
      <c r="M21" s="464"/>
      <c r="N21" s="464"/>
      <c r="O21" s="464"/>
      <c r="P21" s="464"/>
      <c r="Q21" s="464"/>
      <c r="R21" s="464"/>
      <c r="S21" s="464"/>
      <c r="T21" s="464"/>
      <c r="U21" s="464"/>
      <c r="V21" s="464"/>
      <c r="W21" s="464"/>
      <c r="X21" s="464"/>
      <c r="Y21" s="464"/>
      <c r="Z21" s="464"/>
      <c r="AA21" s="464"/>
      <c r="AB21" s="89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4:28" ht="15" customHeight="1">
      <c r="D22" s="503"/>
      <c r="E22" s="75" t="s">
        <v>1226</v>
      </c>
      <c r="F22" s="422"/>
      <c r="G22" s="422"/>
      <c r="H22" s="422"/>
      <c r="I22" s="422"/>
      <c r="J22" s="422"/>
      <c r="K22" s="422"/>
      <c r="L22" s="422"/>
      <c r="M22" s="422"/>
      <c r="N22" s="422"/>
      <c r="O22" s="422"/>
      <c r="P22" s="422"/>
      <c r="Q22" s="422"/>
      <c r="R22" s="422"/>
      <c r="S22" s="422"/>
      <c r="T22" s="422"/>
      <c r="U22" s="422"/>
      <c r="V22" s="422"/>
      <c r="W22" s="422"/>
      <c r="X22" s="422"/>
      <c r="Y22" s="422"/>
      <c r="Z22" s="422"/>
      <c r="AA22" s="422"/>
      <c r="AB22" s="894"/>
    </row>
  </sheetData>
  <sheetProtection formatColumns="0" formatRows="0" insertRows="0" deleteColumns="0" deleteRows="0" sort="0" autoFilter="0"/>
  <mergeCells count="8">
    <mergeCell ref="AB21:AB22"/>
    <mergeCell ref="AB9:AB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AA18">
      <formula1>900</formula1>
    </dataValidation>
    <dataValidation type="whole" allowBlank="1" showErrorMessage="1" errorTitle="Ошибка" error="Допускается ввод только неотрицательных целых чисел!" sqref="G15:AA17">
      <formula1>0</formula1>
      <formula2>9.99999999999999E+23</formula2>
    </dataValidation>
    <dataValidation type="decimal" allowBlank="1" showErrorMessage="1" errorTitle="Ошибка" error="Допускается ввод только действительных чисел!" sqref="G2:AA2 G21:AA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27"/>
  <sheetViews>
    <sheetView showGridLines="0" topLeftCell="C4" zoomScale="90" workbookViewId="0"/>
  </sheetViews>
  <sheetFormatPr defaultColWidth="10.5703125" defaultRowHeight="14.25" customHeight="1"/>
  <cols>
    <col min="1" max="2" width="9.140625" hidden="1" customWidth="1"/>
    <col min="3" max="3" width="3.7109375" customWidth="1"/>
    <col min="4" max="4" width="6.28515625" customWidth="1"/>
    <col min="5" max="6" width="64.140625" customWidth="1"/>
    <col min="7" max="7" width="141.140625" customWidth="1"/>
  </cols>
  <sheetData>
    <row r="1" spans="3:7" ht="14.25" hidden="1" customHeight="1"/>
    <row r="2" spans="3:7" ht="14.25" hidden="1" customHeight="1"/>
    <row r="3" spans="3:7" ht="14.25" hidden="1" customHeight="1"/>
    <row r="4" spans="3:7" ht="3" customHeight="1">
      <c r="C4" s="301"/>
      <c r="D4" s="22"/>
      <c r="E4" s="22"/>
      <c r="F4" s="571"/>
      <c r="G4" s="571"/>
    </row>
    <row r="5" spans="3:7" ht="27.75" customHeight="1">
      <c r="C5" s="301"/>
      <c r="D5" s="8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899"/>
      <c r="F5" s="899"/>
      <c r="G5" s="900"/>
    </row>
    <row r="6" spans="3:7" ht="18" customHeight="1">
      <c r="C6" s="301"/>
      <c r="D6" s="948" t="str">
        <f>IF(org=0,"Не определено",org)</f>
        <v>ООО "Смоленскрегионтеплоэнерго"</v>
      </c>
      <c r="E6" s="949"/>
      <c r="F6" s="949"/>
      <c r="G6" s="950"/>
    </row>
    <row r="7" spans="3:7" ht="14.25" customHeight="1">
      <c r="C7" s="301"/>
      <c r="D7" s="22"/>
      <c r="E7" s="16"/>
      <c r="F7" s="156"/>
      <c r="G7" s="572"/>
    </row>
    <row r="8" spans="3:7" ht="0.75" customHeight="1">
      <c r="C8" s="301"/>
      <c r="D8" s="22"/>
      <c r="E8" s="16"/>
      <c r="F8" s="156"/>
      <c r="G8" s="572"/>
    </row>
    <row r="9" spans="3:7" ht="14.25" customHeight="1">
      <c r="C9" s="301"/>
      <c r="D9" s="934" t="s">
        <v>424</v>
      </c>
      <c r="E9" s="934"/>
      <c r="F9" s="934"/>
      <c r="G9" s="1128" t="s">
        <v>425</v>
      </c>
    </row>
    <row r="10" spans="3:7" ht="14.25" customHeight="1">
      <c r="C10" s="301"/>
      <c r="D10" s="161" t="s">
        <v>71</v>
      </c>
      <c r="E10" s="114" t="s">
        <v>426</v>
      </c>
      <c r="F10" s="114" t="s">
        <v>514</v>
      </c>
      <c r="G10" s="1128"/>
    </row>
    <row r="11" spans="3:7" ht="12" hidden="1" customHeight="1">
      <c r="C11" s="301"/>
      <c r="D11" s="221"/>
      <c r="E11" s="221"/>
      <c r="F11" s="221"/>
      <c r="G11" s="221"/>
    </row>
    <row r="12" spans="3:7" ht="62.25" customHeight="1">
      <c r="C12" s="301"/>
      <c r="D12" s="158">
        <v>1</v>
      </c>
      <c r="E12" s="57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4" t="s">
        <v>430</v>
      </c>
      <c r="G12" s="265"/>
    </row>
    <row r="13" spans="3:7" ht="22.5" customHeight="1">
      <c r="C13" s="301"/>
      <c r="D13" s="158" t="s">
        <v>1173</v>
      </c>
      <c r="E13" s="5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430</v>
      </c>
      <c r="G13" s="265"/>
    </row>
    <row r="14" spans="3:7" ht="14.25" customHeight="1">
      <c r="C14" s="301"/>
      <c r="D14" s="158" t="s">
        <v>1209</v>
      </c>
      <c r="E14" s="574"/>
      <c r="F14" s="256"/>
      <c r="G14" s="8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3:7" ht="15" customHeight="1">
      <c r="C15" s="301"/>
      <c r="D15" s="503"/>
      <c r="E15" s="113" t="s">
        <v>1227</v>
      </c>
      <c r="F15" s="575"/>
      <c r="G15" s="894"/>
    </row>
    <row r="16" spans="3:7" ht="14.25" customHeight="1">
      <c r="C16" s="301"/>
      <c r="D16" s="158" t="s">
        <v>1175</v>
      </c>
      <c r="E16" s="5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4" t="s">
        <v>430</v>
      </c>
      <c r="G16" s="309"/>
    </row>
    <row r="17" spans="3:7" ht="14.25" customHeight="1">
      <c r="C17" s="301"/>
      <c r="D17" s="158" t="s">
        <v>1217</v>
      </c>
      <c r="E17" s="574"/>
      <c r="F17" s="496"/>
      <c r="G17" s="8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3:7" ht="21" customHeight="1">
      <c r="C18" s="301"/>
      <c r="D18" s="503"/>
      <c r="E18" s="113" t="s">
        <v>1228</v>
      </c>
      <c r="F18" s="576"/>
      <c r="G18" s="894"/>
    </row>
    <row r="19" spans="3:7" ht="256.5" hidden="1" customHeight="1">
      <c r="C19" s="301"/>
      <c r="D19" s="158" t="s">
        <v>1177</v>
      </c>
      <c r="E19" s="507" t="s">
        <v>1229</v>
      </c>
      <c r="F19" s="496"/>
      <c r="G19" s="309" t="s">
        <v>1230</v>
      </c>
    </row>
    <row r="20" spans="3:7" ht="14.25" customHeight="1">
      <c r="C20" s="301"/>
      <c r="D20" s="160">
        <v>2</v>
      </c>
      <c r="E20" s="507" t="s">
        <v>1231</v>
      </c>
      <c r="F20" s="114" t="s">
        <v>430</v>
      </c>
      <c r="G20" s="309"/>
    </row>
    <row r="21" spans="3:7" ht="18.75" hidden="1" customHeight="1">
      <c r="C21" s="301"/>
      <c r="D21" s="577" t="s">
        <v>986</v>
      </c>
      <c r="E21" s="578"/>
      <c r="F21" s="579"/>
      <c r="G21" s="413"/>
    </row>
    <row r="22" spans="3:7" ht="15" customHeight="1">
      <c r="C22" s="301"/>
      <c r="D22" s="503"/>
      <c r="E22" s="75" t="s">
        <v>446</v>
      </c>
      <c r="F22" s="576"/>
      <c r="G22" s="421"/>
    </row>
    <row r="23" spans="3:7" ht="22.5" hidden="1" customHeight="1">
      <c r="C23" s="301"/>
      <c r="D23" s="158" t="s">
        <v>87</v>
      </c>
      <c r="E23" s="573" t="s">
        <v>1232</v>
      </c>
      <c r="F23" s="114" t="s">
        <v>430</v>
      </c>
      <c r="G23" s="265"/>
    </row>
    <row r="24" spans="3:7" ht="14.25" hidden="1" customHeight="1">
      <c r="C24" s="301"/>
      <c r="D24" s="158" t="s">
        <v>730</v>
      </c>
      <c r="E24" s="507" t="s">
        <v>1233</v>
      </c>
      <c r="F24" s="114" t="s">
        <v>430</v>
      </c>
      <c r="G24" s="309"/>
    </row>
    <row r="25" spans="3:7" ht="14.25" hidden="1" customHeight="1">
      <c r="C25" s="301"/>
      <c r="D25" s="158" t="s">
        <v>733</v>
      </c>
      <c r="E25" s="574"/>
      <c r="F25" s="496"/>
      <c r="G25" s="892" t="s">
        <v>1234</v>
      </c>
    </row>
    <row r="26" spans="3:7" ht="22.5" hidden="1" customHeight="1">
      <c r="C26" s="301"/>
      <c r="D26" s="503"/>
      <c r="E26" s="113" t="s">
        <v>1235</v>
      </c>
      <c r="F26" s="576"/>
      <c r="G26" s="894"/>
    </row>
    <row r="27" spans="3:7" ht="3" customHeight="1"/>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2" width="9.140625" hidden="1" customWidth="1"/>
    <col min="3" max="3" width="3.7109375" customWidth="1"/>
    <col min="4" max="4" width="6.28515625" customWidth="1"/>
    <col min="5" max="5" width="63.42578125" customWidth="1"/>
    <col min="6" max="6" width="1.7109375" hidden="1" customWidth="1"/>
    <col min="7" max="8" width="35.7109375" customWidth="1"/>
    <col min="9" max="9" width="91.5703125" customWidth="1"/>
    <col min="10" max="10" width="68.85546875" customWidth="1"/>
  </cols>
  <sheetData>
    <row r="1" spans="3:12" ht="14.25" hidden="1" customHeight="1"/>
    <row r="2" spans="3:12" ht="18.75" hidden="1" customHeight="1">
      <c r="C2" s="580" t="s">
        <v>88</v>
      </c>
      <c r="D2" s="158"/>
      <c r="E2" s="26"/>
      <c r="F2" s="114"/>
      <c r="G2" s="114" t="s">
        <v>430</v>
      </c>
      <c r="H2" s="256"/>
    </row>
    <row r="3" spans="3:12" ht="14.25" hidden="1" customHeight="1"/>
    <row r="4" spans="3:12" ht="18.75" hidden="1" customHeight="1">
      <c r="C4" s="580" t="s">
        <v>88</v>
      </c>
      <c r="D4" s="158"/>
      <c r="E4" s="507" t="s">
        <v>1236</v>
      </c>
      <c r="F4" s="114"/>
      <c r="G4" s="581"/>
      <c r="H4" s="114" t="s">
        <v>430</v>
      </c>
    </row>
    <row r="5" spans="3:12" ht="14.25" hidden="1" customHeight="1"/>
    <row r="6" spans="3:12" ht="18.75" hidden="1" customHeight="1">
      <c r="C6" s="580" t="s">
        <v>88</v>
      </c>
      <c r="D6" s="158"/>
      <c r="E6" s="582" t="s">
        <v>1237</v>
      </c>
      <c r="F6" s="114"/>
      <c r="G6" s="581"/>
      <c r="H6" s="114" t="s">
        <v>430</v>
      </c>
    </row>
    <row r="7" spans="3:12" ht="14.25" hidden="1" customHeight="1"/>
    <row r="8" spans="3:12" ht="18.75" hidden="1" customHeight="1">
      <c r="C8" s="580" t="s">
        <v>88</v>
      </c>
      <c r="D8" s="158"/>
      <c r="E8" s="582" t="s">
        <v>1238</v>
      </c>
      <c r="F8" s="114"/>
      <c r="G8" s="581"/>
      <c r="H8" s="114" t="s">
        <v>430</v>
      </c>
    </row>
    <row r="9" spans="3:12" ht="14.25" hidden="1" customHeight="1"/>
    <row r="10" spans="3:12" ht="18.75" hidden="1" customHeight="1">
      <c r="C10" s="580" t="s">
        <v>88</v>
      </c>
      <c r="D10" s="158"/>
      <c r="E10" s="582" t="s">
        <v>1239</v>
      </c>
      <c r="F10" s="114"/>
      <c r="G10" s="198"/>
      <c r="H10" s="114" t="s">
        <v>430</v>
      </c>
      <c r="L10" s="63" t="s">
        <v>1240</v>
      </c>
    </row>
    <row r="11" spans="3:12" ht="14.25" hidden="1" customHeight="1"/>
    <row r="12" spans="3:12" ht="14.25" hidden="1" customHeight="1"/>
    <row r="13" spans="3:12" ht="14.25" customHeight="1">
      <c r="C13" s="301"/>
      <c r="D13" s="22"/>
      <c r="E13" s="22"/>
      <c r="F13" s="22"/>
      <c r="G13" s="22"/>
      <c r="H13" s="571"/>
      <c r="I13" s="571"/>
    </row>
    <row r="14" spans="3:12" ht="27.75" customHeight="1">
      <c r="C14" s="301"/>
      <c r="D14" s="8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899"/>
      <c r="F14" s="899"/>
      <c r="G14" s="899"/>
      <c r="H14" s="900"/>
    </row>
    <row r="15" spans="3:12" ht="14.25" customHeight="1">
      <c r="C15" s="301"/>
      <c r="D15" s="948" t="str">
        <f>IF(org=0,"Не определено",org)</f>
        <v>ООО "Смоленскрегионтеплоэнерго"</v>
      </c>
      <c r="E15" s="949"/>
      <c r="F15" s="949"/>
      <c r="G15" s="949"/>
      <c r="H15" s="950"/>
    </row>
    <row r="16" spans="3:12" ht="14.25" customHeight="1">
      <c r="C16" s="301"/>
      <c r="D16" s="22"/>
      <c r="E16" s="16"/>
      <c r="F16" s="16"/>
      <c r="G16" s="16"/>
      <c r="H16" s="156"/>
      <c r="I16" s="572"/>
    </row>
    <row r="17" spans="1:9" ht="14.25" hidden="1" customHeight="1">
      <c r="C17" s="301"/>
      <c r="D17" s="22"/>
      <c r="E17" s="16"/>
      <c r="F17" s="16"/>
      <c r="G17" s="16"/>
      <c r="H17" s="156"/>
      <c r="I17" s="572"/>
    </row>
    <row r="18" spans="1:9" ht="21" customHeight="1">
      <c r="C18" s="301"/>
      <c r="D18" s="934" t="s">
        <v>424</v>
      </c>
      <c r="E18" s="934"/>
      <c r="F18" s="934"/>
      <c r="G18" s="934"/>
      <c r="H18" s="934"/>
      <c r="I18" s="1128" t="s">
        <v>425</v>
      </c>
    </row>
    <row r="19" spans="1:9" ht="21" customHeight="1">
      <c r="C19" s="301"/>
      <c r="D19" s="161" t="s">
        <v>71</v>
      </c>
      <c r="E19" s="114" t="s">
        <v>426</v>
      </c>
      <c r="F19" s="114"/>
      <c r="G19" s="114" t="s">
        <v>427</v>
      </c>
      <c r="H19" s="114" t="s">
        <v>514</v>
      </c>
      <c r="I19" s="1128"/>
    </row>
    <row r="20" spans="1:9" ht="12" hidden="1" customHeight="1">
      <c r="C20" s="301"/>
      <c r="D20" s="221"/>
      <c r="E20" s="221"/>
      <c r="F20" s="221"/>
      <c r="G20" s="221"/>
      <c r="H20" s="221"/>
      <c r="I20" s="221"/>
    </row>
    <row r="21" spans="1:9" ht="14.25" customHeight="1">
      <c r="C21" s="301"/>
      <c r="D21" s="158">
        <v>1</v>
      </c>
      <c r="E21" s="1129" t="s">
        <v>1241</v>
      </c>
      <c r="F21" s="1129"/>
      <c r="G21" s="1129"/>
      <c r="H21" s="1129"/>
      <c r="I21" s="409"/>
    </row>
    <row r="22" spans="1:9" ht="20.25" customHeight="1">
      <c r="C22" s="301"/>
      <c r="D22" s="158" t="s">
        <v>1173</v>
      </c>
      <c r="E22" s="507" t="s">
        <v>1242</v>
      </c>
      <c r="F22" s="114"/>
      <c r="G22" s="584"/>
      <c r="H22" s="114" t="s">
        <v>430</v>
      </c>
      <c r="I22" s="265" t="s">
        <v>1243</v>
      </c>
    </row>
    <row r="23" spans="1:9" ht="45" customHeight="1">
      <c r="C23" s="301"/>
      <c r="D23" s="158" t="s">
        <v>1175</v>
      </c>
      <c r="E23" s="507" t="s">
        <v>1244</v>
      </c>
      <c r="F23" s="114"/>
      <c r="G23" s="581"/>
      <c r="H23" s="256"/>
      <c r="I23" s="119" t="s">
        <v>1245</v>
      </c>
    </row>
    <row r="24" spans="1:9" ht="14.25" customHeight="1">
      <c r="B24" s="21">
        <v>3</v>
      </c>
      <c r="C24" s="301"/>
      <c r="D24" s="158">
        <v>2</v>
      </c>
      <c r="E24" s="58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4"/>
      <c r="G24" s="114" t="s">
        <v>430</v>
      </c>
      <c r="H24" s="256"/>
      <c r="I24" s="141" t="s">
        <v>923</v>
      </c>
    </row>
    <row r="25" spans="1:9" ht="46.5" customHeight="1">
      <c r="C25" s="301"/>
      <c r="D25" s="158">
        <v>3</v>
      </c>
      <c r="E25" s="11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129"/>
      <c r="G25" s="1129"/>
      <c r="H25" s="1129"/>
      <c r="I25" s="409"/>
    </row>
    <row r="26" spans="1:9" ht="14.25" customHeight="1">
      <c r="C26" s="301"/>
      <c r="D26" s="158" t="s">
        <v>448</v>
      </c>
      <c r="E26" s="26"/>
      <c r="F26" s="114"/>
      <c r="G26" s="114" t="s">
        <v>430</v>
      </c>
      <c r="H26" s="256"/>
      <c r="I26" s="892" t="s">
        <v>1246</v>
      </c>
    </row>
    <row r="27" spans="1:9" ht="15" customHeight="1">
      <c r="A27" s="585" t="s">
        <v>204</v>
      </c>
      <c r="C27" s="301"/>
      <c r="D27" s="503"/>
      <c r="E27" s="75" t="s">
        <v>446</v>
      </c>
      <c r="F27" s="113"/>
      <c r="G27" s="113"/>
      <c r="H27" s="575"/>
      <c r="I27" s="894"/>
    </row>
    <row r="28" spans="1:9" ht="38.25" customHeight="1">
      <c r="B28" s="21">
        <v>3</v>
      </c>
      <c r="C28" s="301"/>
      <c r="D28" s="158">
        <v>4</v>
      </c>
      <c r="E28" s="11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129"/>
      <c r="G28" s="1129"/>
      <c r="H28" s="1129"/>
      <c r="I28" s="409"/>
    </row>
    <row r="29" spans="1:9" ht="20.25" customHeight="1">
      <c r="C29" s="301"/>
      <c r="D29" s="158" t="s">
        <v>775</v>
      </c>
      <c r="E29" s="507" t="s">
        <v>1236</v>
      </c>
      <c r="F29" s="114"/>
      <c r="G29" s="581"/>
      <c r="H29" s="114" t="s">
        <v>430</v>
      </c>
      <c r="I29" s="892" t="s">
        <v>1247</v>
      </c>
    </row>
    <row r="30" spans="1:9" ht="15" customHeight="1">
      <c r="A30" s="585" t="s">
        <v>87</v>
      </c>
      <c r="C30" s="301"/>
      <c r="D30" s="503"/>
      <c r="E30" s="75" t="s">
        <v>446</v>
      </c>
      <c r="F30" s="113"/>
      <c r="G30" s="113"/>
      <c r="H30" s="575"/>
      <c r="I30" s="894"/>
    </row>
    <row r="31" spans="1:9" ht="30" customHeight="1">
      <c r="B31" s="21">
        <v>3</v>
      </c>
      <c r="C31" s="301"/>
      <c r="D31" s="158">
        <v>5</v>
      </c>
      <c r="E31" s="11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129"/>
      <c r="G31" s="1129"/>
      <c r="H31" s="1129"/>
      <c r="I31" s="409"/>
    </row>
    <row r="32" spans="1:9" ht="26.25" customHeight="1">
      <c r="C32" s="301"/>
      <c r="D32" s="158" t="s">
        <v>437</v>
      </c>
      <c r="E32" s="10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082"/>
      <c r="G32" s="1082"/>
      <c r="H32" s="1082"/>
      <c r="I32" s="409"/>
    </row>
    <row r="33" spans="1:12" ht="14.25" customHeight="1">
      <c r="C33" s="301"/>
      <c r="D33" s="158" t="s">
        <v>1248</v>
      </c>
      <c r="E33" s="582" t="s">
        <v>1237</v>
      </c>
      <c r="F33" s="114"/>
      <c r="G33" s="581"/>
      <c r="H33" s="114" t="s">
        <v>430</v>
      </c>
      <c r="I33" s="892" t="s">
        <v>1249</v>
      </c>
    </row>
    <row r="34" spans="1:12" ht="15" customHeight="1">
      <c r="A34" s="585" t="s">
        <v>73</v>
      </c>
      <c r="C34" s="301"/>
      <c r="D34" s="503"/>
      <c r="E34" s="113" t="s">
        <v>446</v>
      </c>
      <c r="F34" s="391"/>
      <c r="G34" s="391"/>
      <c r="H34" s="575"/>
      <c r="I34" s="894"/>
    </row>
    <row r="35" spans="1:12" ht="24" customHeight="1">
      <c r="C35" s="301"/>
      <c r="D35" s="158" t="s">
        <v>913</v>
      </c>
      <c r="E35" s="10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082"/>
      <c r="G35" s="1082"/>
      <c r="H35" s="1082"/>
      <c r="I35" s="409"/>
    </row>
    <row r="36" spans="1:12" ht="14.25" customHeight="1">
      <c r="C36" s="301"/>
      <c r="D36" s="158" t="s">
        <v>1250</v>
      </c>
      <c r="E36" s="582" t="s">
        <v>1238</v>
      </c>
      <c r="F36" s="114"/>
      <c r="G36" s="581"/>
      <c r="H36" s="114" t="s">
        <v>430</v>
      </c>
      <c r="I36" s="876" t="s">
        <v>1251</v>
      </c>
    </row>
    <row r="37" spans="1:12" ht="15" customHeight="1">
      <c r="A37" s="585" t="s">
        <v>74</v>
      </c>
      <c r="C37" s="301"/>
      <c r="D37" s="503"/>
      <c r="E37" s="113" t="s">
        <v>446</v>
      </c>
      <c r="F37" s="391"/>
      <c r="G37" s="391"/>
      <c r="H37" s="575"/>
      <c r="I37" s="876"/>
    </row>
    <row r="38" spans="1:12" ht="26.25" customHeight="1">
      <c r="C38" s="301"/>
      <c r="D38" s="158" t="s">
        <v>914</v>
      </c>
      <c r="E38" s="10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082"/>
      <c r="G38" s="1082"/>
      <c r="H38" s="1082"/>
      <c r="I38" s="409"/>
    </row>
    <row r="39" spans="1:12" ht="14.25" customHeight="1">
      <c r="C39" s="301"/>
      <c r="D39" s="158" t="s">
        <v>915</v>
      </c>
      <c r="E39" s="582" t="s">
        <v>1239</v>
      </c>
      <c r="F39" s="114"/>
      <c r="G39" s="198"/>
      <c r="H39" s="114" t="s">
        <v>430</v>
      </c>
      <c r="I39" s="892" t="s">
        <v>1252</v>
      </c>
      <c r="L39" s="63" t="s">
        <v>1240</v>
      </c>
    </row>
    <row r="40" spans="1:12" ht="15" customHeight="1">
      <c r="A40" s="585" t="s">
        <v>117</v>
      </c>
      <c r="C40" s="301"/>
      <c r="D40" s="503"/>
      <c r="E40" s="113" t="s">
        <v>446</v>
      </c>
      <c r="F40" s="391"/>
      <c r="G40" s="391"/>
      <c r="H40" s="575"/>
      <c r="I40" s="894"/>
    </row>
    <row r="41" spans="1:12" ht="3" customHeight="1"/>
    <row r="42" spans="1:12" ht="24.75" customHeight="1">
      <c r="D42" s="458" t="s">
        <v>826</v>
      </c>
      <c r="E42" s="10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833"/>
      <c r="G42" s="833"/>
      <c r="H42" s="833"/>
      <c r="I42" s="83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331"/>
  <sheetViews>
    <sheetView showGridLines="0" topLeftCell="D13" zoomScale="90" workbookViewId="0"/>
  </sheetViews>
  <sheetFormatPr defaultColWidth="10.5703125" defaultRowHeight="14.25" customHeight="1"/>
  <cols>
    <col min="1" max="2" width="25.140625" hidden="1" customWidth="1"/>
    <col min="3" max="3" width="9.140625" hidden="1" customWidth="1"/>
    <col min="4" max="4" width="3.7109375" customWidth="1"/>
    <col min="5" max="5" width="6.28515625" customWidth="1"/>
    <col min="6" max="6" width="46.7109375" customWidth="1"/>
    <col min="7" max="7" width="35.7109375" customWidth="1"/>
    <col min="8" max="8" width="3.7109375" customWidth="1"/>
    <col min="9" max="10" width="11.7109375" customWidth="1"/>
    <col min="11" max="12" width="35.7109375" customWidth="1"/>
    <col min="13" max="13" width="84.85546875" customWidth="1"/>
  </cols>
  <sheetData>
    <row r="1" spans="1:14" ht="14.25" hidden="1" customHeight="1">
      <c r="N1" s="242">
        <f>IFERROR(MATCH("метод экономически обоснованных расходов (затрат)",OFFER_METHOD,0),0)</f>
        <v>0</v>
      </c>
    </row>
    <row r="2" spans="1:14" ht="18.75" hidden="1" customHeight="1">
      <c r="A2" s="139" t="s">
        <v>281</v>
      </c>
      <c r="B2" s="139" t="s">
        <v>282</v>
      </c>
      <c r="E2" s="310"/>
      <c r="F2" s="310"/>
      <c r="G2" s="1122" t="str">
        <f>INDEX(PT_DIFFERENTIATION_NTAR,MATCH(B2,PT_DIFFERENTIATION_NTAR_ID,0))</f>
        <v/>
      </c>
      <c r="H2" s="215"/>
      <c r="I2" s="586"/>
      <c r="J2" s="587"/>
      <c r="K2" s="341"/>
      <c r="L2" s="215" t="s">
        <v>430</v>
      </c>
      <c r="M2" s="358"/>
    </row>
    <row r="3" spans="1:14" ht="18.75" hidden="1" customHeight="1">
      <c r="C3" s="467" t="s">
        <v>1253</v>
      </c>
      <c r="E3" s="310"/>
      <c r="F3" s="310"/>
      <c r="G3" s="1122"/>
      <c r="H3" s="398"/>
      <c r="I3" s="86" t="s">
        <v>1254</v>
      </c>
      <c r="J3" s="113"/>
      <c r="K3" s="398"/>
      <c r="L3" s="575"/>
      <c r="M3" s="358"/>
    </row>
    <row r="4" spans="1:14" ht="14.25" hidden="1" customHeight="1">
      <c r="N4" s="242">
        <f>IFERROR(MATCH("метод экономически обоснованных расходов (затрат)",OFFER_METHOD,0),0)</f>
        <v>0</v>
      </c>
    </row>
    <row r="5" spans="1:14" ht="18.75" hidden="1" customHeight="1">
      <c r="A5" s="139" t="s">
        <v>281</v>
      </c>
      <c r="B5" s="139" t="s">
        <v>282</v>
      </c>
      <c r="E5" s="310"/>
      <c r="F5" s="310"/>
      <c r="G5" s="1122" t="str">
        <f>INDEX(PT_DIFFERENTIATION_NTAR,MATCH(B5,PT_DIFFERENTIATION_NTAR_ID,0))</f>
        <v/>
      </c>
      <c r="H5" s="215"/>
      <c r="I5" s="586"/>
      <c r="J5" s="587"/>
      <c r="K5" s="229"/>
      <c r="L5" s="215" t="s">
        <v>430</v>
      </c>
      <c r="M5" s="358"/>
    </row>
    <row r="6" spans="1:14" ht="18.75" hidden="1" customHeight="1">
      <c r="C6" s="467" t="s">
        <v>1255</v>
      </c>
      <c r="E6" s="310"/>
      <c r="F6" s="310"/>
      <c r="G6" s="1122"/>
      <c r="H6" s="398"/>
      <c r="I6" s="86" t="s">
        <v>1254</v>
      </c>
      <c r="J6" s="113"/>
      <c r="K6" s="398"/>
      <c r="L6" s="575"/>
      <c r="M6" s="358"/>
    </row>
    <row r="7" spans="1:14" ht="14.25" hidden="1" customHeight="1">
      <c r="N7" s="242">
        <f>IFERROR(MATCH("метод экономически обоснованных расходов (затрат)",OFFER_METHOD,0),0)</f>
        <v>0</v>
      </c>
    </row>
    <row r="8" spans="1:14" ht="56.25" hidden="1" customHeight="1">
      <c r="E8" s="310"/>
      <c r="F8" s="310"/>
      <c r="G8" s="310"/>
      <c r="H8" s="215"/>
      <c r="I8" s="586"/>
      <c r="J8" s="587"/>
      <c r="K8" s="341"/>
      <c r="L8" s="215" t="s">
        <v>430</v>
      </c>
      <c r="M8" s="358"/>
    </row>
    <row r="9" spans="1:14" ht="14.25" hidden="1" customHeight="1"/>
    <row r="10" spans="1:14" ht="56.25" hidden="1" customHeight="1">
      <c r="E10" s="310"/>
      <c r="F10" s="310"/>
      <c r="G10" s="310"/>
      <c r="H10" s="114"/>
      <c r="I10" s="586"/>
      <c r="J10" s="587"/>
      <c r="K10" s="229"/>
      <c r="L10" s="215" t="s">
        <v>430</v>
      </c>
      <c r="M10" s="358"/>
    </row>
    <row r="11" spans="1:14" ht="14.25" hidden="1" customHeight="1"/>
    <row r="12" spans="1:14" ht="14.25" hidden="1" customHeight="1"/>
    <row r="13" spans="1:14" ht="6" customHeight="1">
      <c r="D13" s="301"/>
      <c r="E13" s="22"/>
      <c r="F13" s="22"/>
      <c r="G13" s="22"/>
      <c r="H13" s="22"/>
      <c r="I13" s="22"/>
      <c r="J13" s="22"/>
      <c r="K13" s="22"/>
      <c r="L13" s="571"/>
      <c r="M13" s="571"/>
    </row>
    <row r="14" spans="1:14" ht="14.25" customHeight="1">
      <c r="D14" s="301"/>
      <c r="E14" s="11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131"/>
      <c r="G14" s="1131"/>
      <c r="H14" s="1131"/>
      <c r="I14" s="1131"/>
      <c r="J14" s="1131"/>
      <c r="K14" s="1131"/>
      <c r="L14" s="1131"/>
    </row>
    <row r="15" spans="1:14" ht="6" customHeight="1">
      <c r="D15" s="301"/>
      <c r="E15" s="22"/>
      <c r="F15" s="16"/>
      <c r="G15" s="16"/>
      <c r="H15" s="16"/>
      <c r="I15" s="16"/>
      <c r="J15" s="16"/>
      <c r="K15" s="16"/>
      <c r="L15" s="303"/>
      <c r="M15" s="572"/>
    </row>
    <row r="16" spans="1:14" ht="18.75" customHeight="1">
      <c r="D16" s="301"/>
      <c r="E16" s="22"/>
      <c r="F16" s="588" t="str">
        <f>"Дата подачи заявления об "&amp;IF(TITLE_DATE_PR_CHANGE="","утверждении","изменении")&amp;" тарифов"</f>
        <v>Дата подачи заявления об утверждении тарифов</v>
      </c>
      <c r="G16" s="964" t="str">
        <f>IF(TITLE_DATE_PR_CHANGE="",IF(TITLE_DATE_PR="","",TITLE_DATE_PR),TITLE_DATE_PR_CHANGE)</f>
        <v/>
      </c>
      <c r="H16" s="964"/>
      <c r="I16" s="964"/>
      <c r="J16" s="964"/>
      <c r="K16" s="964"/>
      <c r="L16" s="964"/>
    </row>
    <row r="17" spans="1:13" ht="18.75" customHeight="1">
      <c r="D17" s="301"/>
      <c r="E17" s="22"/>
      <c r="F17" s="588" t="str">
        <f>"Номер подачи заявления об "&amp;IF(TITLE_DATE_PR_CHANGE="","утверждении","изменении")&amp;" тарифов"</f>
        <v>Номер подачи заявления об утверждении тарифов</v>
      </c>
      <c r="G17" s="965" t="str">
        <f>IF(TITLE_NUMBER_PR_CHANGE="",IF(TITLE_NUMBER_PR="","",TITLE_NUMBER_PR),TITLE_NUMBER_PR_CHANGE)</f>
        <v/>
      </c>
      <c r="H17" s="965"/>
      <c r="I17" s="965"/>
      <c r="J17" s="965"/>
      <c r="K17" s="965"/>
      <c r="L17" s="965"/>
    </row>
    <row r="18" spans="1:13" ht="14.25" customHeight="1">
      <c r="D18" s="301"/>
      <c r="E18" s="22"/>
      <c r="F18" s="16"/>
      <c r="G18" s="16"/>
      <c r="H18" s="16"/>
      <c r="I18" s="16"/>
      <c r="J18" s="16"/>
      <c r="K18" s="16"/>
      <c r="L18" s="156"/>
      <c r="M18" s="572"/>
    </row>
    <row r="19" spans="1:13" ht="21" customHeight="1">
      <c r="D19" s="301"/>
      <c r="E19" s="934" t="s">
        <v>424</v>
      </c>
      <c r="F19" s="934"/>
      <c r="G19" s="934"/>
      <c r="H19" s="934"/>
      <c r="I19" s="934"/>
      <c r="J19" s="934"/>
      <c r="K19" s="934"/>
      <c r="L19" s="934"/>
      <c r="M19" s="1128" t="s">
        <v>425</v>
      </c>
    </row>
    <row r="20" spans="1:13" ht="21" customHeight="1">
      <c r="D20" s="301"/>
      <c r="E20" s="988" t="s">
        <v>71</v>
      </c>
      <c r="F20" s="940" t="s">
        <v>254</v>
      </c>
      <c r="G20" s="940" t="s">
        <v>255</v>
      </c>
      <c r="H20" s="1124" t="s">
        <v>1256</v>
      </c>
      <c r="I20" s="1126"/>
      <c r="J20" s="1125"/>
      <c r="K20" s="940" t="s">
        <v>427</v>
      </c>
      <c r="L20" s="940" t="s">
        <v>514</v>
      </c>
      <c r="M20" s="1128"/>
    </row>
    <row r="21" spans="1:13" ht="21" customHeight="1">
      <c r="D21" s="301"/>
      <c r="E21" s="990"/>
      <c r="F21" s="941"/>
      <c r="G21" s="941"/>
      <c r="H21" s="939" t="s">
        <v>1257</v>
      </c>
      <c r="I21" s="952"/>
      <c r="J21" s="114" t="s">
        <v>1258</v>
      </c>
      <c r="K21" s="941"/>
      <c r="L21" s="941"/>
      <c r="M21" s="1128"/>
    </row>
    <row r="22" spans="1:13" ht="12" customHeight="1">
      <c r="D22" s="301"/>
      <c r="E22" s="221"/>
      <c r="F22" s="221"/>
      <c r="G22" s="221"/>
      <c r="H22" s="1133"/>
      <c r="I22" s="1133"/>
      <c r="J22" s="221"/>
      <c r="K22" s="221"/>
      <c r="L22" s="221"/>
      <c r="M22" s="221"/>
    </row>
    <row r="23" spans="1:13" ht="18.75" customHeight="1">
      <c r="D23" s="301"/>
      <c r="E23" s="589" t="s">
        <v>204</v>
      </c>
      <c r="F23" s="1134" t="str">
        <f>"Предлагаемый метод регулирования"&amp;IF(TEMPLATE_SPHERE="HEAT"," в сфере "&amp;TEMPLATE_SPHERE_RUS,"")</f>
        <v>Предлагаемый метод регулирования в сфере теплоснабжения</v>
      </c>
      <c r="G23" s="1134"/>
      <c r="H23" s="1129"/>
      <c r="I23" s="1129"/>
      <c r="J23" s="1129"/>
      <c r="K23" s="1134" t="s">
        <v>430</v>
      </c>
      <c r="L23" s="1129"/>
      <c r="M23" s="141"/>
    </row>
    <row r="24" spans="1:13" ht="60.75" hidden="1" customHeight="1">
      <c r="A24" s="139" t="s">
        <v>281</v>
      </c>
      <c r="B24" s="139" t="s">
        <v>282</v>
      </c>
      <c r="D24" s="1132"/>
      <c r="E24" s="929"/>
      <c r="F24" s="11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122" t="str">
        <f>INDEX(PT_DIFFERENTIATION_NTAR,MATCH(B24,PT_DIFFERENTIATION_NTAR_ID,0))</f>
        <v/>
      </c>
      <c r="H24" s="215"/>
      <c r="I24" s="586"/>
      <c r="J24" s="587"/>
      <c r="K24" s="341"/>
      <c r="L24" s="215" t="s">
        <v>430</v>
      </c>
      <c r="M24" s="8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row>
    <row r="25" spans="1:13" ht="18.75" hidden="1" customHeight="1">
      <c r="C25" s="467" t="s">
        <v>1253</v>
      </c>
      <c r="D25" s="1132"/>
      <c r="E25" s="929"/>
      <c r="F25" s="1135"/>
      <c r="G25" s="1122"/>
      <c r="H25" s="398"/>
      <c r="I25" s="86" t="s">
        <v>1254</v>
      </c>
      <c r="J25" s="113"/>
      <c r="K25" s="398"/>
      <c r="L25" s="575"/>
      <c r="M25" s="893"/>
    </row>
    <row r="26" spans="1:13" ht="0.75" hidden="1" customHeight="1">
      <c r="C26" s="467" t="s">
        <v>1259</v>
      </c>
      <c r="D26" s="1132"/>
      <c r="E26" s="929"/>
      <c r="F26" s="1065"/>
      <c r="G26" s="590"/>
      <c r="H26" s="398"/>
      <c r="I26" s="86"/>
      <c r="J26" s="113"/>
      <c r="K26" s="398"/>
      <c r="L26" s="575"/>
      <c r="M26" s="893"/>
    </row>
    <row r="27" spans="1:13" ht="45" hidden="1" customHeight="1">
      <c r="A27" s="139" t="s">
        <v>286</v>
      </c>
      <c r="B27" s="139" t="s">
        <v>287</v>
      </c>
      <c r="D27" s="1130"/>
      <c r="E27" s="1136"/>
      <c r="F27" s="1137" t="str">
        <f>INDEX(PT_DIFFERENTIATION_VTAR,MATCH(A27,PT_DIFFERENTIATION_VTAR_ID,0))</f>
        <v/>
      </c>
      <c r="G27" s="1122" t="str">
        <f>INDEX(PT_DIFFERENTIATION_NTAR,MATCH(B27,PT_DIFFERENTIATION_NTAR_ID,0))</f>
        <v/>
      </c>
      <c r="H27" s="215"/>
      <c r="I27" s="586"/>
      <c r="J27" s="587"/>
      <c r="K27" s="341"/>
      <c r="L27" s="215" t="s">
        <v>430</v>
      </c>
      <c r="M27" s="893"/>
    </row>
    <row r="28" spans="1:13" ht="18.75" hidden="1" customHeight="1">
      <c r="C28" s="467" t="s">
        <v>1253</v>
      </c>
      <c r="D28" s="1130"/>
      <c r="E28" s="1136"/>
      <c r="F28" s="1137"/>
      <c r="G28" s="1122"/>
      <c r="H28" s="398"/>
      <c r="I28" s="86" t="s">
        <v>1254</v>
      </c>
      <c r="J28" s="113"/>
      <c r="K28" s="398"/>
      <c r="L28" s="575"/>
      <c r="M28" s="893"/>
    </row>
    <row r="29" spans="1:13" ht="0.75" hidden="1" customHeight="1">
      <c r="C29" s="467" t="s">
        <v>1259</v>
      </c>
      <c r="D29" s="1130"/>
      <c r="E29" s="929"/>
      <c r="F29" s="1065"/>
      <c r="G29" s="590"/>
      <c r="H29" s="398"/>
      <c r="I29" s="86"/>
      <c r="J29" s="113"/>
      <c r="K29" s="398"/>
      <c r="L29" s="575"/>
      <c r="M29" s="893"/>
    </row>
    <row r="30" spans="1:13" ht="45" hidden="1" customHeight="1">
      <c r="A30" s="139" t="s">
        <v>293</v>
      </c>
      <c r="B30" s="139" t="s">
        <v>294</v>
      </c>
      <c r="D30" s="1130"/>
      <c r="E30" s="929"/>
      <c r="F30" s="10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122" t="str">
        <f>INDEX(PT_DIFFERENTIATION_NTAR,MATCH(B30,PT_DIFFERENTIATION_NTAR_ID,0))</f>
        <v/>
      </c>
      <c r="H30" s="215"/>
      <c r="I30" s="586"/>
      <c r="J30" s="587"/>
      <c r="K30" s="341"/>
      <c r="L30" s="215" t="s">
        <v>430</v>
      </c>
      <c r="M30" s="893"/>
    </row>
    <row r="31" spans="1:13" ht="18.75" hidden="1" customHeight="1">
      <c r="C31" s="467" t="s">
        <v>1253</v>
      </c>
      <c r="D31" s="1130"/>
      <c r="E31" s="929"/>
      <c r="F31" s="1065"/>
      <c r="G31" s="1122"/>
      <c r="H31" s="398"/>
      <c r="I31" s="86" t="s">
        <v>1254</v>
      </c>
      <c r="J31" s="113"/>
      <c r="K31" s="398"/>
      <c r="L31" s="575"/>
      <c r="M31" s="893"/>
    </row>
    <row r="32" spans="1:13" ht="0.75" hidden="1" customHeight="1">
      <c r="C32" s="467" t="s">
        <v>1259</v>
      </c>
      <c r="D32" s="1130"/>
      <c r="E32" s="929"/>
      <c r="F32" s="1065"/>
      <c r="G32" s="590"/>
      <c r="H32" s="398"/>
      <c r="I32" s="86"/>
      <c r="J32" s="113"/>
      <c r="K32" s="398"/>
      <c r="L32" s="575"/>
      <c r="M32" s="893"/>
    </row>
    <row r="33" spans="1:13" ht="45" hidden="1" customHeight="1">
      <c r="A33" s="139" t="s">
        <v>299</v>
      </c>
      <c r="B33" s="139" t="s">
        <v>300</v>
      </c>
      <c r="D33" s="1130"/>
      <c r="E33" s="929"/>
      <c r="F33" s="10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122" t="str">
        <f>INDEX(PT_DIFFERENTIATION_NTAR,MATCH(B33,PT_DIFFERENTIATION_NTAR_ID,0))</f>
        <v/>
      </c>
      <c r="H33" s="215"/>
      <c r="I33" s="586"/>
      <c r="J33" s="587"/>
      <c r="K33" s="341"/>
      <c r="L33" s="215" t="s">
        <v>430</v>
      </c>
      <c r="M33" s="893"/>
    </row>
    <row r="34" spans="1:13" ht="18.75" hidden="1" customHeight="1">
      <c r="C34" s="467" t="s">
        <v>1253</v>
      </c>
      <c r="D34" s="1130"/>
      <c r="E34" s="929"/>
      <c r="F34" s="1065"/>
      <c r="G34" s="1122"/>
      <c r="H34" s="398"/>
      <c r="I34" s="86" t="s">
        <v>1254</v>
      </c>
      <c r="J34" s="113"/>
      <c r="K34" s="398"/>
      <c r="L34" s="575"/>
      <c r="M34" s="893"/>
    </row>
    <row r="35" spans="1:13" ht="0.75" hidden="1" customHeight="1">
      <c r="C35" s="467" t="s">
        <v>1259</v>
      </c>
      <c r="D35" s="1130"/>
      <c r="E35" s="929"/>
      <c r="F35" s="1065"/>
      <c r="G35" s="590"/>
      <c r="H35" s="398"/>
      <c r="I35" s="86"/>
      <c r="J35" s="113"/>
      <c r="K35" s="398"/>
      <c r="L35" s="575"/>
      <c r="M35" s="893"/>
    </row>
    <row r="36" spans="1:13" ht="18.75" hidden="1" customHeight="1">
      <c r="A36" s="139" t="s">
        <v>305</v>
      </c>
      <c r="B36" s="139" t="s">
        <v>306</v>
      </c>
      <c r="D36" s="1130"/>
      <c r="E36" s="929"/>
      <c r="F36" s="1065" t="str">
        <f>INDEX(PT_DIFFERENTIATION_VTAR,MATCH(A36,PT_DIFFERENTIATION_VTAR_ID,0))</f>
        <v>Тарифы на услуги по передаче тепловой энергии</v>
      </c>
      <c r="G36" s="1122" t="str">
        <f>INDEX(PT_DIFFERENTIATION_NTAR,MATCH(B36,PT_DIFFERENTIATION_NTAR_ID,0))</f>
        <v/>
      </c>
      <c r="H36" s="215"/>
      <c r="I36" s="586"/>
      <c r="J36" s="587"/>
      <c r="K36" s="341"/>
      <c r="L36" s="215" t="s">
        <v>430</v>
      </c>
      <c r="M36" s="893"/>
    </row>
    <row r="37" spans="1:13" ht="18.75" hidden="1" customHeight="1">
      <c r="C37" s="467" t="s">
        <v>1253</v>
      </c>
      <c r="D37" s="1130"/>
      <c r="E37" s="929"/>
      <c r="F37" s="1065"/>
      <c r="G37" s="1122"/>
      <c r="H37" s="398"/>
      <c r="I37" s="86" t="s">
        <v>1254</v>
      </c>
      <c r="J37" s="113"/>
      <c r="K37" s="398"/>
      <c r="L37" s="575"/>
      <c r="M37" s="893"/>
    </row>
    <row r="38" spans="1:13" ht="0.75" hidden="1" customHeight="1">
      <c r="C38" s="467" t="s">
        <v>1259</v>
      </c>
      <c r="D38" s="1130"/>
      <c r="E38" s="929"/>
      <c r="F38" s="1065"/>
      <c r="G38" s="590"/>
      <c r="H38" s="398"/>
      <c r="I38" s="86"/>
      <c r="J38" s="113"/>
      <c r="K38" s="398"/>
      <c r="L38" s="575"/>
      <c r="M38" s="893"/>
    </row>
    <row r="39" spans="1:13" ht="18.75" hidden="1" customHeight="1">
      <c r="A39" s="139" t="s">
        <v>311</v>
      </c>
      <c r="B39" s="139" t="s">
        <v>312</v>
      </c>
      <c r="D39" s="1130"/>
      <c r="E39" s="929"/>
      <c r="F39" s="1065" t="str">
        <f>INDEX(PT_DIFFERENTIATION_VTAR,MATCH(A39,PT_DIFFERENTIATION_VTAR_ID,0))</f>
        <v>Тарифы на услуги по передаче теплоносителя</v>
      </c>
      <c r="G39" s="1122" t="str">
        <f>INDEX(PT_DIFFERENTIATION_NTAR,MATCH(B39,PT_DIFFERENTIATION_NTAR_ID,0))</f>
        <v/>
      </c>
      <c r="H39" s="215"/>
      <c r="I39" s="586"/>
      <c r="J39" s="587"/>
      <c r="K39" s="341"/>
      <c r="L39" s="215" t="s">
        <v>430</v>
      </c>
      <c r="M39" s="893"/>
    </row>
    <row r="40" spans="1:13" ht="18.75" hidden="1" customHeight="1">
      <c r="C40" s="467" t="s">
        <v>1253</v>
      </c>
      <c r="D40" s="1130"/>
      <c r="E40" s="929"/>
      <c r="F40" s="1065"/>
      <c r="G40" s="1122"/>
      <c r="H40" s="398"/>
      <c r="I40" s="86" t="s">
        <v>1254</v>
      </c>
      <c r="J40" s="113"/>
      <c r="K40" s="398"/>
      <c r="L40" s="575"/>
      <c r="M40" s="893"/>
    </row>
    <row r="41" spans="1:13" ht="0.75" hidden="1" customHeight="1">
      <c r="C41" s="467" t="s">
        <v>1259</v>
      </c>
      <c r="D41" s="1130"/>
      <c r="E41" s="929"/>
      <c r="F41" s="1065"/>
      <c r="G41" s="590"/>
      <c r="H41" s="398"/>
      <c r="I41" s="86"/>
      <c r="J41" s="113"/>
      <c r="K41" s="398"/>
      <c r="L41" s="575"/>
      <c r="M41" s="893"/>
    </row>
    <row r="42" spans="1:13" ht="18.75" hidden="1" customHeight="1">
      <c r="A42" s="139" t="s">
        <v>317</v>
      </c>
      <c r="B42" s="139" t="s">
        <v>318</v>
      </c>
      <c r="D42" s="1130"/>
      <c r="E42" s="929"/>
      <c r="F42" s="1065" t="str">
        <f>INDEX(PT_DIFFERENTIATION_VTAR,MATCH(A42,PT_DIFFERENTIATION_VTAR_ID,0))</f>
        <v>Плата за услуги по поддержанию резервной тепловой мощности при отсутствии потребления тепловой энергии</v>
      </c>
      <c r="G42" s="1122" t="str">
        <f>INDEX(PT_DIFFERENTIATION_NTAR,MATCH(B42,PT_DIFFERENTIATION_NTAR_ID,0))</f>
        <v/>
      </c>
      <c r="H42" s="215"/>
      <c r="I42" s="586"/>
      <c r="J42" s="587"/>
      <c r="K42" s="341"/>
      <c r="L42" s="215" t="s">
        <v>430</v>
      </c>
      <c r="M42" s="893"/>
    </row>
    <row r="43" spans="1:13" ht="18.75" hidden="1" customHeight="1">
      <c r="C43" s="467" t="s">
        <v>1253</v>
      </c>
      <c r="D43" s="1130"/>
      <c r="E43" s="929"/>
      <c r="F43" s="1065"/>
      <c r="G43" s="1122"/>
      <c r="H43" s="398"/>
      <c r="I43" s="86" t="s">
        <v>1254</v>
      </c>
      <c r="J43" s="113"/>
      <c r="K43" s="398"/>
      <c r="L43" s="575"/>
      <c r="M43" s="893"/>
    </row>
    <row r="44" spans="1:13" ht="0.75" hidden="1" customHeight="1">
      <c r="C44" s="467" t="s">
        <v>1259</v>
      </c>
      <c r="D44" s="1130"/>
      <c r="E44" s="929"/>
      <c r="F44" s="1065"/>
      <c r="G44" s="590"/>
      <c r="H44" s="398"/>
      <c r="I44" s="86"/>
      <c r="J44" s="113"/>
      <c r="K44" s="398"/>
      <c r="L44" s="575"/>
      <c r="M44" s="893"/>
    </row>
    <row r="45" spans="1:13" ht="18.75" hidden="1" customHeight="1">
      <c r="A45" s="139" t="s">
        <v>323</v>
      </c>
      <c r="B45" s="139" t="s">
        <v>324</v>
      </c>
      <c r="D45" s="1130"/>
      <c r="E45" s="929"/>
      <c r="F45" s="1065" t="str">
        <f>INDEX(PT_DIFFERENTIATION_VTAR,MATCH(A45,PT_DIFFERENTIATION_VTAR_ID,0))</f>
        <v>Плата за подключение (технологическое присоединение) к системе теплоснабжения</v>
      </c>
      <c r="G45" s="1122" t="str">
        <f>INDEX(PT_DIFFERENTIATION_NTAR,MATCH(B45,PT_DIFFERENTIATION_NTAR_ID,0))</f>
        <v/>
      </c>
      <c r="H45" s="215"/>
      <c r="I45" s="586"/>
      <c r="J45" s="587"/>
      <c r="K45" s="341"/>
      <c r="L45" s="215" t="s">
        <v>430</v>
      </c>
      <c r="M45" s="893"/>
    </row>
    <row r="46" spans="1:13" ht="18.75" hidden="1" customHeight="1">
      <c r="C46" s="467" t="s">
        <v>1253</v>
      </c>
      <c r="D46" s="1130"/>
      <c r="E46" s="929"/>
      <c r="F46" s="1065"/>
      <c r="G46" s="1122"/>
      <c r="H46" s="398"/>
      <c r="I46" s="86" t="s">
        <v>1254</v>
      </c>
      <c r="J46" s="113"/>
      <c r="K46" s="398"/>
      <c r="L46" s="575"/>
      <c r="M46" s="893"/>
    </row>
    <row r="47" spans="1:13" ht="0.75" hidden="1" customHeight="1">
      <c r="C47" s="467" t="s">
        <v>1259</v>
      </c>
      <c r="D47" s="1130"/>
      <c r="E47" s="929"/>
      <c r="F47" s="1065"/>
      <c r="G47" s="590"/>
      <c r="H47" s="398"/>
      <c r="I47" s="86"/>
      <c r="J47" s="113"/>
      <c r="K47" s="398"/>
      <c r="L47" s="575"/>
      <c r="M47" s="893"/>
    </row>
    <row r="48" spans="1:13" ht="18.75" hidden="1" customHeight="1">
      <c r="A48" s="139" t="s">
        <v>329</v>
      </c>
      <c r="B48" s="139" t="s">
        <v>330</v>
      </c>
      <c r="D48" s="1130"/>
      <c r="E48" s="929"/>
      <c r="F48" s="1065" t="str">
        <f>INDEX(PT_DIFFERENTIATION_VTAR,MATCH(A48,PT_DIFFERENTIATION_VTAR_ID,0))</f>
        <v>Плата за подключение (технологическое присоединение) к системе теплоснабжения (индивидуальная)</v>
      </c>
      <c r="G48" s="1122" t="str">
        <f>INDEX(PT_DIFFERENTIATION_NTAR,MATCH(B48,PT_DIFFERENTIATION_NTAR_ID,0))</f>
        <v/>
      </c>
      <c r="H48" s="215"/>
      <c r="I48" s="586"/>
      <c r="J48" s="587"/>
      <c r="K48" s="341"/>
      <c r="L48" s="215" t="s">
        <v>430</v>
      </c>
      <c r="M48" s="893"/>
    </row>
    <row r="49" spans="1:13" ht="18.75" hidden="1" customHeight="1">
      <c r="C49" s="467" t="s">
        <v>1253</v>
      </c>
      <c r="D49" s="1130"/>
      <c r="E49" s="929"/>
      <c r="F49" s="1065"/>
      <c r="G49" s="1122"/>
      <c r="H49" s="398"/>
      <c r="I49" s="86" t="s">
        <v>1254</v>
      </c>
      <c r="J49" s="113"/>
      <c r="K49" s="398"/>
      <c r="L49" s="575"/>
      <c r="M49" s="893"/>
    </row>
    <row r="50" spans="1:13" ht="0.75" hidden="1" customHeight="1">
      <c r="C50" s="467" t="s">
        <v>1259</v>
      </c>
      <c r="D50" s="1130"/>
      <c r="E50" s="929"/>
      <c r="F50" s="1065"/>
      <c r="G50" s="590"/>
      <c r="H50" s="398"/>
      <c r="I50" s="86"/>
      <c r="J50" s="113"/>
      <c r="K50" s="398"/>
      <c r="L50" s="575"/>
      <c r="M50" s="893"/>
    </row>
    <row r="51" spans="1:13" ht="18.75" hidden="1" customHeight="1">
      <c r="A51" s="139" t="s">
        <v>349</v>
      </c>
      <c r="B51" s="139" t="s">
        <v>350</v>
      </c>
      <c r="D51" s="1130"/>
      <c r="E51" s="929"/>
      <c r="F51" s="1065" t="str">
        <f>INDEX(PT_DIFFERENTIATION_VTAR,MATCH(A51,PT_DIFFERENTIATION_VTAR_ID,0))</f>
        <v>Тариф на питьевую воду (питьевое водоснабжение)</v>
      </c>
      <c r="G51" s="1122" t="str">
        <f>INDEX(PT_DIFFERENTIATION_NTAR,MATCH(B51,PT_DIFFERENTIATION_NTAR_ID,0))</f>
        <v/>
      </c>
      <c r="H51" s="215"/>
      <c r="I51" s="586"/>
      <c r="J51" s="587"/>
      <c r="K51" s="341"/>
      <c r="L51" s="215" t="s">
        <v>430</v>
      </c>
      <c r="M51" s="893"/>
    </row>
    <row r="52" spans="1:13" ht="18.75" hidden="1" customHeight="1">
      <c r="C52" s="467" t="s">
        <v>1253</v>
      </c>
      <c r="D52" s="1130"/>
      <c r="E52" s="929"/>
      <c r="F52" s="1065"/>
      <c r="G52" s="1122"/>
      <c r="H52" s="398"/>
      <c r="I52" s="86" t="s">
        <v>1254</v>
      </c>
      <c r="J52" s="113"/>
      <c r="K52" s="398"/>
      <c r="L52" s="575"/>
      <c r="M52" s="893"/>
    </row>
    <row r="53" spans="1:13" ht="0.75" hidden="1" customHeight="1">
      <c r="C53" s="467" t="s">
        <v>1259</v>
      </c>
      <c r="D53" s="1130"/>
      <c r="E53" s="929"/>
      <c r="F53" s="1065"/>
      <c r="G53" s="590"/>
      <c r="H53" s="398"/>
      <c r="I53" s="86"/>
      <c r="J53" s="113"/>
      <c r="K53" s="398"/>
      <c r="L53" s="575"/>
      <c r="M53" s="893"/>
    </row>
    <row r="54" spans="1:13" ht="18.75" hidden="1" customHeight="1">
      <c r="A54" s="139" t="s">
        <v>354</v>
      </c>
      <c r="B54" s="139" t="s">
        <v>355</v>
      </c>
      <c r="D54" s="1130"/>
      <c r="E54" s="929"/>
      <c r="F54" s="1065" t="str">
        <f>INDEX(PT_DIFFERENTIATION_VTAR,MATCH(A54,PT_DIFFERENTIATION_VTAR_ID,0))</f>
        <v>Тариф на техническую воду</v>
      </c>
      <c r="G54" s="1122" t="str">
        <f>INDEX(PT_DIFFERENTIATION_NTAR,MATCH(B54,PT_DIFFERENTIATION_NTAR_ID,0))</f>
        <v/>
      </c>
      <c r="H54" s="215"/>
      <c r="I54" s="586"/>
      <c r="J54" s="587"/>
      <c r="K54" s="341"/>
      <c r="L54" s="215" t="s">
        <v>430</v>
      </c>
      <c r="M54" s="893"/>
    </row>
    <row r="55" spans="1:13" ht="18.75" hidden="1" customHeight="1">
      <c r="C55" s="467" t="s">
        <v>1253</v>
      </c>
      <c r="D55" s="1130"/>
      <c r="E55" s="929"/>
      <c r="F55" s="1065"/>
      <c r="G55" s="1122"/>
      <c r="H55" s="398"/>
      <c r="I55" s="86" t="s">
        <v>1254</v>
      </c>
      <c r="J55" s="113"/>
      <c r="K55" s="398"/>
      <c r="L55" s="575"/>
      <c r="M55" s="893"/>
    </row>
    <row r="56" spans="1:13" ht="0.75" hidden="1" customHeight="1">
      <c r="C56" s="467" t="s">
        <v>1259</v>
      </c>
      <c r="D56" s="1130"/>
      <c r="E56" s="929"/>
      <c r="F56" s="1065"/>
      <c r="G56" s="590"/>
      <c r="H56" s="398"/>
      <c r="I56" s="86"/>
      <c r="J56" s="113"/>
      <c r="K56" s="398"/>
      <c r="L56" s="575"/>
      <c r="M56" s="893"/>
    </row>
    <row r="57" spans="1:13" ht="18.75" hidden="1" customHeight="1">
      <c r="A57" s="139" t="s">
        <v>359</v>
      </c>
      <c r="B57" s="139" t="s">
        <v>360</v>
      </c>
      <c r="D57" s="1130"/>
      <c r="E57" s="929"/>
      <c r="F57" s="1065" t="str">
        <f>INDEX(PT_DIFFERENTIATION_VTAR,MATCH(A57,PT_DIFFERENTIATION_VTAR_ID,0))</f>
        <v>Тариф на транспортировку воды</v>
      </c>
      <c r="G57" s="1122" t="str">
        <f>INDEX(PT_DIFFERENTIATION_NTAR,MATCH(B57,PT_DIFFERENTIATION_NTAR_ID,0))</f>
        <v/>
      </c>
      <c r="H57" s="215"/>
      <c r="I57" s="586"/>
      <c r="J57" s="587"/>
      <c r="K57" s="341"/>
      <c r="L57" s="215" t="s">
        <v>430</v>
      </c>
      <c r="M57" s="893"/>
    </row>
    <row r="58" spans="1:13" ht="18.75" hidden="1" customHeight="1">
      <c r="C58" s="467" t="s">
        <v>1253</v>
      </c>
      <c r="D58" s="1130"/>
      <c r="E58" s="929"/>
      <c r="F58" s="1065"/>
      <c r="G58" s="1122"/>
      <c r="H58" s="398"/>
      <c r="I58" s="86" t="s">
        <v>1254</v>
      </c>
      <c r="J58" s="113"/>
      <c r="K58" s="398"/>
      <c r="L58" s="575"/>
      <c r="M58" s="893"/>
    </row>
    <row r="59" spans="1:13" ht="0.75" hidden="1" customHeight="1">
      <c r="C59" s="467" t="s">
        <v>1259</v>
      </c>
      <c r="D59" s="1130"/>
      <c r="E59" s="929"/>
      <c r="F59" s="1065"/>
      <c r="G59" s="590"/>
      <c r="H59" s="398"/>
      <c r="I59" s="86"/>
      <c r="J59" s="113"/>
      <c r="K59" s="398"/>
      <c r="L59" s="575"/>
      <c r="M59" s="893"/>
    </row>
    <row r="60" spans="1:13" ht="18.75" hidden="1" customHeight="1">
      <c r="A60" s="139" t="s">
        <v>364</v>
      </c>
      <c r="B60" s="139" t="s">
        <v>365</v>
      </c>
      <c r="D60" s="1130"/>
      <c r="E60" s="929"/>
      <c r="F60" s="1065" t="str">
        <f>INDEX(PT_DIFFERENTIATION_VTAR,MATCH(A60,PT_DIFFERENTIATION_VTAR_ID,0))</f>
        <v>Тариф на подвоз воды</v>
      </c>
      <c r="G60" s="1122" t="str">
        <f>INDEX(PT_DIFFERENTIATION_NTAR,MATCH(B60,PT_DIFFERENTIATION_NTAR_ID,0))</f>
        <v/>
      </c>
      <c r="H60" s="215"/>
      <c r="I60" s="586"/>
      <c r="J60" s="587"/>
      <c r="K60" s="341"/>
      <c r="L60" s="215" t="s">
        <v>430</v>
      </c>
      <c r="M60" s="893"/>
    </row>
    <row r="61" spans="1:13" ht="18.75" hidden="1" customHeight="1">
      <c r="C61" s="467" t="s">
        <v>1253</v>
      </c>
      <c r="D61" s="1130"/>
      <c r="E61" s="929"/>
      <c r="F61" s="1065"/>
      <c r="G61" s="1122"/>
      <c r="H61" s="398"/>
      <c r="I61" s="86" t="s">
        <v>1254</v>
      </c>
      <c r="J61" s="113"/>
      <c r="K61" s="398"/>
      <c r="L61" s="575"/>
      <c r="M61" s="893"/>
    </row>
    <row r="62" spans="1:13" ht="0.75" hidden="1" customHeight="1">
      <c r="C62" s="467" t="s">
        <v>1259</v>
      </c>
      <c r="D62" s="1130"/>
      <c r="E62" s="929"/>
      <c r="F62" s="1065"/>
      <c r="G62" s="590"/>
      <c r="H62" s="398"/>
      <c r="I62" s="86"/>
      <c r="J62" s="113"/>
      <c r="K62" s="398"/>
      <c r="L62" s="575"/>
      <c r="M62" s="893"/>
    </row>
    <row r="63" spans="1:13" ht="18.75" hidden="1" customHeight="1">
      <c r="A63" s="139" t="s">
        <v>369</v>
      </c>
      <c r="B63" s="139" t="s">
        <v>370</v>
      </c>
      <c r="D63" s="1130"/>
      <c r="E63" s="929"/>
      <c r="F63" s="10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122" t="str">
        <f>INDEX(PT_DIFFERENTIATION_NTAR,MATCH(B63,PT_DIFFERENTIATION_NTAR_ID,0))</f>
        <v/>
      </c>
      <c r="H63" s="215"/>
      <c r="I63" s="586"/>
      <c r="J63" s="587"/>
      <c r="K63" s="341"/>
      <c r="L63" s="215" t="s">
        <v>430</v>
      </c>
      <c r="M63" s="893"/>
    </row>
    <row r="64" spans="1:13" ht="18.75" hidden="1" customHeight="1">
      <c r="C64" s="467" t="s">
        <v>1253</v>
      </c>
      <c r="D64" s="1130"/>
      <c r="E64" s="929"/>
      <c r="F64" s="1065"/>
      <c r="G64" s="1122"/>
      <c r="H64" s="398"/>
      <c r="I64" s="86" t="s">
        <v>1254</v>
      </c>
      <c r="J64" s="113"/>
      <c r="K64" s="398"/>
      <c r="L64" s="575"/>
      <c r="M64" s="893"/>
    </row>
    <row r="65" spans="1:13" ht="0.75" hidden="1" customHeight="1">
      <c r="C65" s="467" t="s">
        <v>1259</v>
      </c>
      <c r="D65" s="1130"/>
      <c r="E65" s="929"/>
      <c r="F65" s="1065"/>
      <c r="G65" s="590"/>
      <c r="H65" s="398"/>
      <c r="I65" s="86"/>
      <c r="J65" s="113"/>
      <c r="K65" s="398"/>
      <c r="L65" s="575"/>
      <c r="M65" s="893"/>
    </row>
    <row r="66" spans="1:13" ht="18.75" hidden="1" customHeight="1">
      <c r="A66" s="139" t="s">
        <v>374</v>
      </c>
      <c r="B66" s="139" t="s">
        <v>375</v>
      </c>
      <c r="D66" s="1130"/>
      <c r="E66" s="929"/>
      <c r="F66" s="1065" t="str">
        <f>INDEX(PT_DIFFERENTIATION_VTAR,MATCH(A66,PT_DIFFERENTIATION_VTAR_ID,0))</f>
        <v>Тариф на горячую воду (горячее водоснабжение)</v>
      </c>
      <c r="G66" s="1122" t="str">
        <f>INDEX(PT_DIFFERENTIATION_NTAR,MATCH(B66,PT_DIFFERENTIATION_NTAR_ID,0))</f>
        <v/>
      </c>
      <c r="H66" s="215"/>
      <c r="I66" s="586"/>
      <c r="J66" s="587"/>
      <c r="K66" s="341"/>
      <c r="L66" s="215" t="s">
        <v>430</v>
      </c>
      <c r="M66" s="893"/>
    </row>
    <row r="67" spans="1:13" ht="18.75" hidden="1" customHeight="1">
      <c r="C67" s="467" t="s">
        <v>1253</v>
      </c>
      <c r="D67" s="1130"/>
      <c r="E67" s="929"/>
      <c r="F67" s="1065"/>
      <c r="G67" s="1122"/>
      <c r="H67" s="398"/>
      <c r="I67" s="86" t="s">
        <v>1254</v>
      </c>
      <c r="J67" s="113"/>
      <c r="K67" s="398"/>
      <c r="L67" s="575"/>
      <c r="M67" s="893"/>
    </row>
    <row r="68" spans="1:13" ht="0.75" hidden="1" customHeight="1">
      <c r="C68" s="467" t="s">
        <v>1259</v>
      </c>
      <c r="D68" s="1130"/>
      <c r="E68" s="929"/>
      <c r="F68" s="1065"/>
      <c r="G68" s="590"/>
      <c r="H68" s="398"/>
      <c r="I68" s="86"/>
      <c r="J68" s="113"/>
      <c r="K68" s="398"/>
      <c r="L68" s="575"/>
      <c r="M68" s="893"/>
    </row>
    <row r="69" spans="1:13" ht="18.75" hidden="1" customHeight="1">
      <c r="A69" s="139" t="s">
        <v>379</v>
      </c>
      <c r="B69" s="139" t="s">
        <v>380</v>
      </c>
      <c r="D69" s="1130"/>
      <c r="E69" s="929"/>
      <c r="F69" s="1065" t="str">
        <f>INDEX(PT_DIFFERENTIATION_VTAR,MATCH(A69,PT_DIFFERENTIATION_VTAR_ID,0))</f>
        <v>Тариф на транспортировку горячей воды</v>
      </c>
      <c r="G69" s="1122" t="str">
        <f>INDEX(PT_DIFFERENTIATION_NTAR,MATCH(B69,PT_DIFFERENTIATION_NTAR_ID,0))</f>
        <v/>
      </c>
      <c r="H69" s="215"/>
      <c r="I69" s="586"/>
      <c r="J69" s="587"/>
      <c r="K69" s="341"/>
      <c r="L69" s="215" t="s">
        <v>430</v>
      </c>
      <c r="M69" s="893"/>
    </row>
    <row r="70" spans="1:13" ht="18.75" hidden="1" customHeight="1">
      <c r="C70" s="467" t="s">
        <v>1253</v>
      </c>
      <c r="D70" s="1130"/>
      <c r="E70" s="929"/>
      <c r="F70" s="1065"/>
      <c r="G70" s="1122"/>
      <c r="H70" s="398"/>
      <c r="I70" s="86" t="s">
        <v>1254</v>
      </c>
      <c r="J70" s="113"/>
      <c r="K70" s="398"/>
      <c r="L70" s="575"/>
      <c r="M70" s="893"/>
    </row>
    <row r="71" spans="1:13" ht="0.75" hidden="1" customHeight="1">
      <c r="C71" s="467" t="s">
        <v>1259</v>
      </c>
      <c r="D71" s="1130"/>
      <c r="E71" s="929"/>
      <c r="F71" s="1065"/>
      <c r="G71" s="590"/>
      <c r="H71" s="398"/>
      <c r="I71" s="86"/>
      <c r="J71" s="113"/>
      <c r="K71" s="398"/>
      <c r="L71" s="575"/>
      <c r="M71" s="893"/>
    </row>
    <row r="72" spans="1:13" ht="18.75" hidden="1" customHeight="1">
      <c r="A72" s="139" t="s">
        <v>384</v>
      </c>
      <c r="B72" s="139" t="s">
        <v>385</v>
      </c>
      <c r="D72" s="1130"/>
      <c r="E72" s="929"/>
      <c r="F72" s="1065" t="str">
        <f>INDEX(PT_DIFFERENTIATION_VTAR,MATCH(A72,PT_DIFFERENTIATION_VTAR_ID,0))</f>
        <v>Тариф на подключение (технологическое присоединение) к централизованной системе горячего водоснабжения</v>
      </c>
      <c r="G72" s="1122" t="str">
        <f>INDEX(PT_DIFFERENTIATION_NTAR,MATCH(B72,PT_DIFFERENTIATION_NTAR_ID,0))</f>
        <v/>
      </c>
      <c r="H72" s="215"/>
      <c r="I72" s="586"/>
      <c r="J72" s="587"/>
      <c r="K72" s="341"/>
      <c r="L72" s="215" t="s">
        <v>430</v>
      </c>
      <c r="M72" s="893"/>
    </row>
    <row r="73" spans="1:13" ht="18.75" hidden="1" customHeight="1">
      <c r="C73" s="467" t="s">
        <v>1253</v>
      </c>
      <c r="D73" s="1130"/>
      <c r="E73" s="929"/>
      <c r="F73" s="1065"/>
      <c r="G73" s="1122"/>
      <c r="H73" s="398"/>
      <c r="I73" s="86" t="s">
        <v>1254</v>
      </c>
      <c r="J73" s="113"/>
      <c r="K73" s="398"/>
      <c r="L73" s="575"/>
      <c r="M73" s="893"/>
    </row>
    <row r="74" spans="1:13" ht="0.75" hidden="1" customHeight="1">
      <c r="C74" s="467" t="s">
        <v>1259</v>
      </c>
      <c r="D74" s="1130"/>
      <c r="E74" s="929"/>
      <c r="F74" s="1065"/>
      <c r="G74" s="590"/>
      <c r="H74" s="398"/>
      <c r="I74" s="86"/>
      <c r="J74" s="113"/>
      <c r="K74" s="398"/>
      <c r="L74" s="575"/>
      <c r="M74" s="893"/>
    </row>
    <row r="75" spans="1:13" ht="18.75" hidden="1" customHeight="1">
      <c r="A75" s="139" t="s">
        <v>389</v>
      </c>
      <c r="B75" s="139" t="s">
        <v>390</v>
      </c>
      <c r="D75" s="1130"/>
      <c r="E75" s="929"/>
      <c r="F75" s="1065" t="str">
        <f>INDEX(PT_DIFFERENTIATION_VTAR,MATCH(A75,PT_DIFFERENTIATION_VTAR_ID,0))</f>
        <v>Тариф на водоотведение</v>
      </c>
      <c r="G75" s="1122" t="str">
        <f>INDEX(PT_DIFFERENTIATION_NTAR,MATCH(B75,PT_DIFFERENTIATION_NTAR_ID,0))</f>
        <v/>
      </c>
      <c r="H75" s="215"/>
      <c r="I75" s="586"/>
      <c r="J75" s="587"/>
      <c r="K75" s="341"/>
      <c r="L75" s="215" t="s">
        <v>430</v>
      </c>
      <c r="M75" s="893"/>
    </row>
    <row r="76" spans="1:13" ht="18.75" hidden="1" customHeight="1">
      <c r="C76" s="467" t="s">
        <v>1253</v>
      </c>
      <c r="D76" s="1130"/>
      <c r="E76" s="929"/>
      <c r="F76" s="1065"/>
      <c r="G76" s="1122"/>
      <c r="H76" s="398"/>
      <c r="I76" s="86" t="s">
        <v>1254</v>
      </c>
      <c r="J76" s="113"/>
      <c r="K76" s="398"/>
      <c r="L76" s="575"/>
      <c r="M76" s="893"/>
    </row>
    <row r="77" spans="1:13" ht="0.75" hidden="1" customHeight="1">
      <c r="C77" s="467" t="s">
        <v>1259</v>
      </c>
      <c r="D77" s="1130"/>
      <c r="E77" s="929"/>
      <c r="F77" s="1065"/>
      <c r="G77" s="590"/>
      <c r="H77" s="398"/>
      <c r="I77" s="86"/>
      <c r="J77" s="113"/>
      <c r="K77" s="398"/>
      <c r="L77" s="575"/>
      <c r="M77" s="893"/>
    </row>
    <row r="78" spans="1:13" ht="18.75" hidden="1" customHeight="1">
      <c r="A78" s="139" t="s">
        <v>394</v>
      </c>
      <c r="B78" s="139" t="s">
        <v>395</v>
      </c>
      <c r="D78" s="1130"/>
      <c r="E78" s="929"/>
      <c r="F78" s="1065" t="str">
        <f>INDEX(PT_DIFFERENTIATION_VTAR,MATCH(A78,PT_DIFFERENTIATION_VTAR_ID,0))</f>
        <v>Тариф на транспортировку сточных вод</v>
      </c>
      <c r="G78" s="1122" t="str">
        <f>INDEX(PT_DIFFERENTIATION_NTAR,MATCH(B78,PT_DIFFERENTIATION_NTAR_ID,0))</f>
        <v/>
      </c>
      <c r="H78" s="215"/>
      <c r="I78" s="586"/>
      <c r="J78" s="587"/>
      <c r="K78" s="341"/>
      <c r="L78" s="215" t="s">
        <v>430</v>
      </c>
      <c r="M78" s="893"/>
    </row>
    <row r="79" spans="1:13" ht="18.75" hidden="1" customHeight="1">
      <c r="C79" s="467" t="s">
        <v>1253</v>
      </c>
      <c r="D79" s="1130"/>
      <c r="E79" s="929"/>
      <c r="F79" s="1065"/>
      <c r="G79" s="1122"/>
      <c r="H79" s="398"/>
      <c r="I79" s="86" t="s">
        <v>1254</v>
      </c>
      <c r="J79" s="113"/>
      <c r="K79" s="398"/>
      <c r="L79" s="575"/>
      <c r="M79" s="893"/>
    </row>
    <row r="80" spans="1:13" ht="0.75" hidden="1" customHeight="1">
      <c r="C80" s="467" t="s">
        <v>1259</v>
      </c>
      <c r="D80" s="1130"/>
      <c r="E80" s="929"/>
      <c r="F80" s="1065"/>
      <c r="G80" s="590"/>
      <c r="H80" s="398"/>
      <c r="I80" s="86"/>
      <c r="J80" s="113"/>
      <c r="K80" s="398"/>
      <c r="L80" s="575"/>
      <c r="M80" s="893"/>
    </row>
    <row r="81" spans="1:13" ht="18.75" hidden="1" customHeight="1">
      <c r="A81" s="139" t="s">
        <v>399</v>
      </c>
      <c r="B81" s="139" t="s">
        <v>400</v>
      </c>
      <c r="D81" s="1130"/>
      <c r="E81" s="929"/>
      <c r="F81" s="1065" t="str">
        <f>INDEX(PT_DIFFERENTIATION_VTAR,MATCH(A81,PT_DIFFERENTIATION_VTAR_ID,0))</f>
        <v>Тариф на подключение (технологическое присоединение) к централизованной системе водоотведения</v>
      </c>
      <c r="G81" s="1122" t="str">
        <f>INDEX(PT_DIFFERENTIATION_NTAR,MATCH(B81,PT_DIFFERENTIATION_NTAR_ID,0))</f>
        <v/>
      </c>
      <c r="H81" s="215"/>
      <c r="I81" s="586"/>
      <c r="J81" s="587"/>
      <c r="K81" s="341"/>
      <c r="L81" s="215" t="s">
        <v>430</v>
      </c>
      <c r="M81" s="893"/>
    </row>
    <row r="82" spans="1:13" ht="18.75" hidden="1" customHeight="1">
      <c r="C82" s="467" t="s">
        <v>1253</v>
      </c>
      <c r="D82" s="1130"/>
      <c r="E82" s="929"/>
      <c r="F82" s="1065"/>
      <c r="G82" s="1122"/>
      <c r="H82" s="398"/>
      <c r="I82" s="86" t="s">
        <v>1254</v>
      </c>
      <c r="J82" s="113"/>
      <c r="K82" s="398"/>
      <c r="L82" s="575"/>
      <c r="M82" s="893"/>
    </row>
    <row r="83" spans="1:13" ht="0.75" customHeight="1">
      <c r="C83" s="467" t="s">
        <v>1259</v>
      </c>
      <c r="D83" s="1130"/>
      <c r="E83" s="929"/>
      <c r="F83" s="1065"/>
      <c r="G83" s="590"/>
      <c r="H83" s="398"/>
      <c r="I83" s="86"/>
      <c r="J83" s="113"/>
      <c r="K83" s="398"/>
      <c r="L83" s="575"/>
      <c r="M83" s="893"/>
    </row>
    <row r="84" spans="1:13" ht="18.75" customHeight="1">
      <c r="D84" s="301"/>
      <c r="E84" s="158" t="s">
        <v>87</v>
      </c>
      <c r="F84" s="11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129"/>
      <c r="H84" s="1129"/>
      <c r="I84" s="1129"/>
      <c r="J84" s="1129"/>
      <c r="K84" s="1129"/>
      <c r="L84" s="1129"/>
      <c r="M84" s="409"/>
    </row>
    <row r="85" spans="1:13" ht="33.75" customHeight="1">
      <c r="D85" s="301"/>
      <c r="E85" s="591"/>
      <c r="F85" s="114" t="s">
        <v>430</v>
      </c>
      <c r="G85" s="114" t="s">
        <v>430</v>
      </c>
      <c r="H85" s="939" t="s">
        <v>430</v>
      </c>
      <c r="I85" s="952"/>
      <c r="J85" s="114" t="s">
        <v>430</v>
      </c>
      <c r="K85" s="114" t="s">
        <v>430</v>
      </c>
      <c r="L85" s="424"/>
      <c r="M85" s="265" t="s">
        <v>1260</v>
      </c>
    </row>
    <row r="86" spans="1:13" ht="18.75" customHeight="1">
      <c r="D86" s="301"/>
      <c r="E86" s="158" t="s">
        <v>73</v>
      </c>
      <c r="F86" s="1129" t="s">
        <v>1261</v>
      </c>
      <c r="G86" s="1129"/>
      <c r="H86" s="1129"/>
      <c r="I86" s="1129"/>
      <c r="J86" s="1129"/>
      <c r="K86" s="1129"/>
      <c r="L86" s="1129"/>
      <c r="M86" s="409"/>
    </row>
    <row r="87" spans="1:13" ht="60.75" hidden="1" customHeight="1">
      <c r="A87" s="139" t="s">
        <v>281</v>
      </c>
      <c r="B87" s="139" t="s">
        <v>282</v>
      </c>
      <c r="D87" s="1130"/>
      <c r="E87" s="929"/>
      <c r="F87" s="10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122" t="str">
        <f>INDEX(PT_DIFFERENTIATION_NTAR,MATCH(B87,PT_DIFFERENTIATION_NTAR_ID,0))</f>
        <v/>
      </c>
      <c r="H87" s="215"/>
      <c r="I87" s="586"/>
      <c r="J87" s="587"/>
      <c r="K87" s="229"/>
      <c r="L87" s="215" t="s">
        <v>430</v>
      </c>
      <c r="M87" s="8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row>
    <row r="88" spans="1:13" ht="18.75" hidden="1" customHeight="1">
      <c r="C88" s="467" t="s">
        <v>1255</v>
      </c>
      <c r="D88" s="1130"/>
      <c r="E88" s="929"/>
      <c r="F88" s="1065"/>
      <c r="G88" s="1122"/>
      <c r="H88" s="398"/>
      <c r="I88" s="86" t="s">
        <v>1254</v>
      </c>
      <c r="J88" s="113"/>
      <c r="K88" s="398"/>
      <c r="L88" s="575"/>
      <c r="M88" s="893"/>
    </row>
    <row r="89" spans="1:13" ht="0.75" hidden="1" customHeight="1">
      <c r="C89" s="467" t="s">
        <v>1262</v>
      </c>
      <c r="D89" s="1130"/>
      <c r="E89" s="929"/>
      <c r="F89" s="1065"/>
      <c r="G89" s="590"/>
      <c r="H89" s="398"/>
      <c r="I89" s="86"/>
      <c r="J89" s="113"/>
      <c r="K89" s="398"/>
      <c r="L89" s="575"/>
      <c r="M89" s="893"/>
    </row>
    <row r="90" spans="1:13" ht="45" hidden="1" customHeight="1">
      <c r="A90" s="139" t="s">
        <v>286</v>
      </c>
      <c r="B90" s="139" t="s">
        <v>287</v>
      </c>
      <c r="D90" s="1130"/>
      <c r="E90" s="929"/>
      <c r="F90" s="1065" t="str">
        <f>INDEX(PT_DIFFERENTIATION_VTAR,MATCH(A90,PT_DIFFERENTIATION_VTAR_ID,0))</f>
        <v/>
      </c>
      <c r="G90" s="1122" t="str">
        <f>INDEX(PT_DIFFERENTIATION_NTAR,MATCH(B90,PT_DIFFERENTIATION_NTAR_ID,0))</f>
        <v/>
      </c>
      <c r="H90" s="215"/>
      <c r="I90" s="586"/>
      <c r="J90" s="587"/>
      <c r="K90" s="229"/>
      <c r="L90" s="215" t="s">
        <v>430</v>
      </c>
      <c r="M90" s="894"/>
    </row>
    <row r="91" spans="1:13" ht="18.75" hidden="1" customHeight="1">
      <c r="C91" s="467" t="s">
        <v>1255</v>
      </c>
      <c r="D91" s="1130"/>
      <c r="E91" s="929"/>
      <c r="F91" s="1065"/>
      <c r="G91" s="1122"/>
      <c r="H91" s="398"/>
      <c r="I91" s="86" t="s">
        <v>1254</v>
      </c>
      <c r="J91" s="113"/>
      <c r="K91" s="398"/>
      <c r="L91" s="575"/>
      <c r="M91" s="132"/>
    </row>
    <row r="92" spans="1:13" ht="0.75" hidden="1" customHeight="1">
      <c r="C92" s="467" t="s">
        <v>1262</v>
      </c>
      <c r="D92" s="1130"/>
      <c r="E92" s="929"/>
      <c r="F92" s="1065"/>
      <c r="G92" s="590"/>
      <c r="H92" s="398"/>
      <c r="I92" s="86"/>
      <c r="J92" s="113"/>
      <c r="K92" s="398"/>
      <c r="L92" s="575"/>
      <c r="M92" s="413"/>
    </row>
    <row r="93" spans="1:13" ht="45" hidden="1" customHeight="1">
      <c r="A93" s="139" t="s">
        <v>293</v>
      </c>
      <c r="B93" s="139" t="s">
        <v>294</v>
      </c>
      <c r="D93" s="1130"/>
      <c r="E93" s="929"/>
      <c r="F93" s="10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122" t="str">
        <f>INDEX(PT_DIFFERENTIATION_NTAR,MATCH(B93,PT_DIFFERENTIATION_NTAR_ID,0))</f>
        <v/>
      </c>
      <c r="H93" s="215"/>
      <c r="I93" s="586"/>
      <c r="J93" s="587"/>
      <c r="K93" s="229"/>
      <c r="L93" s="215" t="s">
        <v>430</v>
      </c>
      <c r="M93" s="413"/>
    </row>
    <row r="94" spans="1:13" ht="18.75" hidden="1" customHeight="1">
      <c r="C94" s="467" t="s">
        <v>1255</v>
      </c>
      <c r="D94" s="1130"/>
      <c r="E94" s="929"/>
      <c r="F94" s="1065"/>
      <c r="G94" s="1122"/>
      <c r="H94" s="398"/>
      <c r="I94" s="86" t="s">
        <v>1254</v>
      </c>
      <c r="J94" s="113"/>
      <c r="K94" s="398"/>
      <c r="L94" s="575"/>
      <c r="M94" s="413"/>
    </row>
    <row r="95" spans="1:13" ht="0.75" hidden="1" customHeight="1">
      <c r="C95" s="467" t="s">
        <v>1262</v>
      </c>
      <c r="D95" s="1130"/>
      <c r="E95" s="929"/>
      <c r="F95" s="1065"/>
      <c r="G95" s="590"/>
      <c r="H95" s="398"/>
      <c r="I95" s="86"/>
      <c r="J95" s="113"/>
      <c r="K95" s="398"/>
      <c r="L95" s="575"/>
      <c r="M95" s="413"/>
    </row>
    <row r="96" spans="1:13" ht="45" hidden="1" customHeight="1">
      <c r="A96" s="139" t="s">
        <v>299</v>
      </c>
      <c r="B96" s="139" t="s">
        <v>300</v>
      </c>
      <c r="D96" s="1130"/>
      <c r="E96" s="929"/>
      <c r="F96" s="10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122" t="str">
        <f>INDEX(PT_DIFFERENTIATION_NTAR,MATCH(B96,PT_DIFFERENTIATION_NTAR_ID,0))</f>
        <v/>
      </c>
      <c r="H96" s="215"/>
      <c r="I96" s="586"/>
      <c r="J96" s="587"/>
      <c r="K96" s="229"/>
      <c r="L96" s="215" t="s">
        <v>430</v>
      </c>
      <c r="M96" s="413"/>
    </row>
    <row r="97" spans="1:13" ht="18.75" hidden="1" customHeight="1">
      <c r="C97" s="467" t="s">
        <v>1255</v>
      </c>
      <c r="D97" s="1130"/>
      <c r="E97" s="929"/>
      <c r="F97" s="1065"/>
      <c r="G97" s="1122"/>
      <c r="H97" s="398"/>
      <c r="I97" s="86" t="s">
        <v>1254</v>
      </c>
      <c r="J97" s="113"/>
      <c r="K97" s="398"/>
      <c r="L97" s="575"/>
      <c r="M97" s="413"/>
    </row>
    <row r="98" spans="1:13" ht="0.75" hidden="1" customHeight="1">
      <c r="C98" s="467" t="s">
        <v>1262</v>
      </c>
      <c r="D98" s="1130"/>
      <c r="E98" s="929"/>
      <c r="F98" s="1065"/>
      <c r="G98" s="590"/>
      <c r="H98" s="398"/>
      <c r="I98" s="86"/>
      <c r="J98" s="113"/>
      <c r="K98" s="398"/>
      <c r="L98" s="575"/>
      <c r="M98" s="413"/>
    </row>
    <row r="99" spans="1:13" ht="18.75" hidden="1" customHeight="1">
      <c r="A99" s="139" t="s">
        <v>305</v>
      </c>
      <c r="B99" s="139" t="s">
        <v>306</v>
      </c>
      <c r="D99" s="1130"/>
      <c r="E99" s="929"/>
      <c r="F99" s="1065" t="str">
        <f>INDEX(PT_DIFFERENTIATION_VTAR,MATCH(A99,PT_DIFFERENTIATION_VTAR_ID,0))</f>
        <v>Тарифы на услуги по передаче тепловой энергии</v>
      </c>
      <c r="G99" s="1122" t="str">
        <f>INDEX(PT_DIFFERENTIATION_NTAR,MATCH(B99,PT_DIFFERENTIATION_NTAR_ID,0))</f>
        <v/>
      </c>
      <c r="H99" s="215"/>
      <c r="I99" s="586"/>
      <c r="J99" s="587"/>
      <c r="K99" s="229"/>
      <c r="L99" s="215" t="s">
        <v>430</v>
      </c>
      <c r="M99" s="413"/>
    </row>
    <row r="100" spans="1:13" ht="18.75" hidden="1" customHeight="1">
      <c r="C100" s="467" t="s">
        <v>1255</v>
      </c>
      <c r="D100" s="1130"/>
      <c r="E100" s="929"/>
      <c r="F100" s="1065"/>
      <c r="G100" s="1122"/>
      <c r="H100" s="398"/>
      <c r="I100" s="86" t="s">
        <v>1254</v>
      </c>
      <c r="J100" s="113"/>
      <c r="K100" s="398"/>
      <c r="L100" s="575"/>
      <c r="M100" s="413"/>
    </row>
    <row r="101" spans="1:13" ht="0.75" hidden="1" customHeight="1">
      <c r="C101" s="467" t="s">
        <v>1262</v>
      </c>
      <c r="D101" s="1130"/>
      <c r="E101" s="929"/>
      <c r="F101" s="1065"/>
      <c r="G101" s="590"/>
      <c r="H101" s="398"/>
      <c r="I101" s="86"/>
      <c r="J101" s="113"/>
      <c r="K101" s="398"/>
      <c r="L101" s="575"/>
      <c r="M101" s="413"/>
    </row>
    <row r="102" spans="1:13" ht="18.75" hidden="1" customHeight="1">
      <c r="A102" s="139" t="s">
        <v>311</v>
      </c>
      <c r="B102" s="139" t="s">
        <v>312</v>
      </c>
      <c r="D102" s="1130"/>
      <c r="E102" s="929"/>
      <c r="F102" s="1065" t="str">
        <f>INDEX(PT_DIFFERENTIATION_VTAR,MATCH(A102,PT_DIFFERENTIATION_VTAR_ID,0))</f>
        <v>Тарифы на услуги по передаче теплоносителя</v>
      </c>
      <c r="G102" s="1122" t="str">
        <f>INDEX(PT_DIFFERENTIATION_NTAR,MATCH(B102,PT_DIFFERENTIATION_NTAR_ID,0))</f>
        <v/>
      </c>
      <c r="H102" s="215"/>
      <c r="I102" s="586"/>
      <c r="J102" s="587"/>
      <c r="K102" s="229"/>
      <c r="L102" s="215" t="s">
        <v>430</v>
      </c>
      <c r="M102" s="413"/>
    </row>
    <row r="103" spans="1:13" ht="18.75" hidden="1" customHeight="1">
      <c r="C103" s="467" t="s">
        <v>1255</v>
      </c>
      <c r="D103" s="1130"/>
      <c r="E103" s="929"/>
      <c r="F103" s="1065"/>
      <c r="G103" s="1122"/>
      <c r="H103" s="398"/>
      <c r="I103" s="86" t="s">
        <v>1254</v>
      </c>
      <c r="J103" s="113"/>
      <c r="K103" s="398"/>
      <c r="L103" s="575"/>
      <c r="M103" s="413"/>
    </row>
    <row r="104" spans="1:13" ht="0.75" hidden="1" customHeight="1">
      <c r="C104" s="467" t="s">
        <v>1262</v>
      </c>
      <c r="D104" s="1130"/>
      <c r="E104" s="929"/>
      <c r="F104" s="1065"/>
      <c r="G104" s="590"/>
      <c r="H104" s="398"/>
      <c r="I104" s="86"/>
      <c r="J104" s="113"/>
      <c r="K104" s="398"/>
      <c r="L104" s="575"/>
      <c r="M104" s="413"/>
    </row>
    <row r="105" spans="1:13" ht="18.75" hidden="1" customHeight="1">
      <c r="A105" s="139" t="s">
        <v>317</v>
      </c>
      <c r="B105" s="139" t="s">
        <v>318</v>
      </c>
      <c r="D105" s="1130"/>
      <c r="E105" s="929"/>
      <c r="F105" s="10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122" t="str">
        <f>INDEX(PT_DIFFERENTIATION_NTAR,MATCH(B105,PT_DIFFERENTIATION_NTAR_ID,0))</f>
        <v/>
      </c>
      <c r="H105" s="215"/>
      <c r="I105" s="586"/>
      <c r="J105" s="587"/>
      <c r="K105" s="229"/>
      <c r="L105" s="215" t="s">
        <v>430</v>
      </c>
      <c r="M105" s="413"/>
    </row>
    <row r="106" spans="1:13" ht="18.75" hidden="1" customHeight="1">
      <c r="C106" s="467" t="s">
        <v>1255</v>
      </c>
      <c r="D106" s="1130"/>
      <c r="E106" s="929"/>
      <c r="F106" s="1065"/>
      <c r="G106" s="1122"/>
      <c r="H106" s="398"/>
      <c r="I106" s="86" t="s">
        <v>1254</v>
      </c>
      <c r="J106" s="113"/>
      <c r="K106" s="398"/>
      <c r="L106" s="575"/>
      <c r="M106" s="413"/>
    </row>
    <row r="107" spans="1:13" ht="0.75" hidden="1" customHeight="1">
      <c r="C107" s="467" t="s">
        <v>1262</v>
      </c>
      <c r="D107" s="1130"/>
      <c r="E107" s="929"/>
      <c r="F107" s="1065"/>
      <c r="G107" s="590"/>
      <c r="H107" s="398"/>
      <c r="I107" s="86"/>
      <c r="J107" s="113"/>
      <c r="K107" s="398"/>
      <c r="L107" s="575"/>
      <c r="M107" s="413"/>
    </row>
    <row r="108" spans="1:13" ht="18.75" hidden="1" customHeight="1">
      <c r="A108" s="139" t="s">
        <v>323</v>
      </c>
      <c r="B108" s="139" t="s">
        <v>324</v>
      </c>
      <c r="D108" s="1130"/>
      <c r="E108" s="929"/>
      <c r="F108" s="1065" t="str">
        <f>INDEX(PT_DIFFERENTIATION_VTAR,MATCH(A108,PT_DIFFERENTIATION_VTAR_ID,0))</f>
        <v>Плата за подключение (технологическое присоединение) к системе теплоснабжения</v>
      </c>
      <c r="G108" s="1122" t="str">
        <f>INDEX(PT_DIFFERENTIATION_NTAR,MATCH(B108,PT_DIFFERENTIATION_NTAR_ID,0))</f>
        <v/>
      </c>
      <c r="H108" s="215"/>
      <c r="I108" s="586"/>
      <c r="J108" s="587"/>
      <c r="K108" s="229"/>
      <c r="L108" s="215" t="s">
        <v>430</v>
      </c>
      <c r="M108" s="413"/>
    </row>
    <row r="109" spans="1:13" ht="18.75" hidden="1" customHeight="1">
      <c r="C109" s="467" t="s">
        <v>1255</v>
      </c>
      <c r="D109" s="1130"/>
      <c r="E109" s="929"/>
      <c r="F109" s="1065"/>
      <c r="G109" s="1122"/>
      <c r="H109" s="398"/>
      <c r="I109" s="86" t="s">
        <v>1254</v>
      </c>
      <c r="J109" s="113"/>
      <c r="K109" s="398"/>
      <c r="L109" s="575"/>
      <c r="M109" s="413"/>
    </row>
    <row r="110" spans="1:13" ht="0.75" hidden="1" customHeight="1">
      <c r="C110" s="467" t="s">
        <v>1262</v>
      </c>
      <c r="D110" s="1130"/>
      <c r="E110" s="929"/>
      <c r="F110" s="1065"/>
      <c r="G110" s="590"/>
      <c r="H110" s="398"/>
      <c r="I110" s="86"/>
      <c r="J110" s="113"/>
      <c r="K110" s="398"/>
      <c r="L110" s="575"/>
      <c r="M110" s="413"/>
    </row>
    <row r="111" spans="1:13" ht="18.75" hidden="1" customHeight="1">
      <c r="A111" s="139" t="s">
        <v>329</v>
      </c>
      <c r="B111" s="139" t="s">
        <v>330</v>
      </c>
      <c r="D111" s="1130"/>
      <c r="E111" s="929"/>
      <c r="F111" s="1065" t="str">
        <f>INDEX(PT_DIFFERENTIATION_VTAR,MATCH(A111,PT_DIFFERENTIATION_VTAR_ID,0))</f>
        <v>Плата за подключение (технологическое присоединение) к системе теплоснабжения (индивидуальная)</v>
      </c>
      <c r="G111" s="1122" t="str">
        <f>INDEX(PT_DIFFERENTIATION_NTAR,MATCH(B111,PT_DIFFERENTIATION_NTAR_ID,0))</f>
        <v/>
      </c>
      <c r="H111" s="215"/>
      <c r="I111" s="586"/>
      <c r="J111" s="587"/>
      <c r="K111" s="229"/>
      <c r="L111" s="215" t="s">
        <v>430</v>
      </c>
      <c r="M111" s="413"/>
    </row>
    <row r="112" spans="1:13" ht="18.75" hidden="1" customHeight="1">
      <c r="C112" s="467" t="s">
        <v>1255</v>
      </c>
      <c r="D112" s="1130"/>
      <c r="E112" s="929"/>
      <c r="F112" s="1065"/>
      <c r="G112" s="1122"/>
      <c r="H112" s="398"/>
      <c r="I112" s="86" t="s">
        <v>1254</v>
      </c>
      <c r="J112" s="113"/>
      <c r="K112" s="398"/>
      <c r="L112" s="575"/>
      <c r="M112" s="413"/>
    </row>
    <row r="113" spans="1:13" ht="0.75" hidden="1" customHeight="1">
      <c r="C113" s="467" t="s">
        <v>1262</v>
      </c>
      <c r="D113" s="1130"/>
      <c r="E113" s="929"/>
      <c r="F113" s="1065"/>
      <c r="G113" s="590"/>
      <c r="H113" s="398"/>
      <c r="I113" s="86"/>
      <c r="J113" s="113"/>
      <c r="K113" s="398"/>
      <c r="L113" s="575"/>
      <c r="M113" s="413"/>
    </row>
    <row r="114" spans="1:13" ht="18.75" hidden="1" customHeight="1">
      <c r="A114" s="139" t="s">
        <v>349</v>
      </c>
      <c r="B114" s="139" t="s">
        <v>350</v>
      </c>
      <c r="D114" s="1130"/>
      <c r="E114" s="929"/>
      <c r="F114" s="1065" t="str">
        <f>INDEX(PT_DIFFERENTIATION_VTAR,MATCH(A114,PT_DIFFERENTIATION_VTAR_ID,0))</f>
        <v>Тариф на питьевую воду (питьевое водоснабжение)</v>
      </c>
      <c r="G114" s="1122" t="str">
        <f>INDEX(PT_DIFFERENTIATION_NTAR,MATCH(B114,PT_DIFFERENTIATION_NTAR_ID,0))</f>
        <v/>
      </c>
      <c r="H114" s="215"/>
      <c r="I114" s="586"/>
      <c r="J114" s="587"/>
      <c r="K114" s="229"/>
      <c r="L114" s="215" t="s">
        <v>430</v>
      </c>
      <c r="M114" s="413"/>
    </row>
    <row r="115" spans="1:13" ht="18.75" hidden="1" customHeight="1">
      <c r="C115" s="467" t="s">
        <v>1255</v>
      </c>
      <c r="D115" s="1130"/>
      <c r="E115" s="929"/>
      <c r="F115" s="1065"/>
      <c r="G115" s="1122"/>
      <c r="H115" s="398"/>
      <c r="I115" s="86" t="s">
        <v>1254</v>
      </c>
      <c r="J115" s="113"/>
      <c r="K115" s="398"/>
      <c r="L115" s="575"/>
      <c r="M115" s="413"/>
    </row>
    <row r="116" spans="1:13" ht="0.75" hidden="1" customHeight="1">
      <c r="C116" s="467" t="s">
        <v>1262</v>
      </c>
      <c r="D116" s="1130"/>
      <c r="E116" s="929"/>
      <c r="F116" s="1065"/>
      <c r="G116" s="590"/>
      <c r="H116" s="398"/>
      <c r="I116" s="86"/>
      <c r="J116" s="113"/>
      <c r="K116" s="398"/>
      <c r="L116" s="575"/>
      <c r="M116" s="413"/>
    </row>
    <row r="117" spans="1:13" ht="18.75" hidden="1" customHeight="1">
      <c r="A117" s="139" t="s">
        <v>354</v>
      </c>
      <c r="B117" s="139" t="s">
        <v>355</v>
      </c>
      <c r="D117" s="1130"/>
      <c r="E117" s="929"/>
      <c r="F117" s="1065" t="str">
        <f>INDEX(PT_DIFFERENTIATION_VTAR,MATCH(A117,PT_DIFFERENTIATION_VTAR_ID,0))</f>
        <v>Тариф на техническую воду</v>
      </c>
      <c r="G117" s="1122" t="str">
        <f>INDEX(PT_DIFFERENTIATION_NTAR,MATCH(B117,PT_DIFFERENTIATION_NTAR_ID,0))</f>
        <v/>
      </c>
      <c r="H117" s="215"/>
      <c r="I117" s="586"/>
      <c r="J117" s="587"/>
      <c r="K117" s="229"/>
      <c r="L117" s="215" t="s">
        <v>430</v>
      </c>
      <c r="M117" s="413"/>
    </row>
    <row r="118" spans="1:13" ht="18.75" hidden="1" customHeight="1">
      <c r="C118" s="467" t="s">
        <v>1255</v>
      </c>
      <c r="D118" s="1130"/>
      <c r="E118" s="929"/>
      <c r="F118" s="1065"/>
      <c r="G118" s="1122"/>
      <c r="H118" s="398"/>
      <c r="I118" s="86" t="s">
        <v>1254</v>
      </c>
      <c r="J118" s="113"/>
      <c r="K118" s="398"/>
      <c r="L118" s="575"/>
      <c r="M118" s="413"/>
    </row>
    <row r="119" spans="1:13" ht="0.75" hidden="1" customHeight="1">
      <c r="C119" s="467" t="s">
        <v>1262</v>
      </c>
      <c r="D119" s="1130"/>
      <c r="E119" s="929"/>
      <c r="F119" s="1065"/>
      <c r="G119" s="590"/>
      <c r="H119" s="398"/>
      <c r="I119" s="86"/>
      <c r="J119" s="113"/>
      <c r="K119" s="398"/>
      <c r="L119" s="575"/>
      <c r="M119" s="413"/>
    </row>
    <row r="120" spans="1:13" ht="18.75" hidden="1" customHeight="1">
      <c r="A120" s="139" t="s">
        <v>359</v>
      </c>
      <c r="B120" s="139" t="s">
        <v>360</v>
      </c>
      <c r="D120" s="1130"/>
      <c r="E120" s="929"/>
      <c r="F120" s="1065" t="str">
        <f>INDEX(PT_DIFFERENTIATION_VTAR,MATCH(A120,PT_DIFFERENTIATION_VTAR_ID,0))</f>
        <v>Тариф на транспортировку воды</v>
      </c>
      <c r="G120" s="1122" t="str">
        <f>INDEX(PT_DIFFERENTIATION_NTAR,MATCH(B120,PT_DIFFERENTIATION_NTAR_ID,0))</f>
        <v/>
      </c>
      <c r="H120" s="215"/>
      <c r="I120" s="586"/>
      <c r="J120" s="587"/>
      <c r="K120" s="229"/>
      <c r="L120" s="215" t="s">
        <v>430</v>
      </c>
      <c r="M120" s="413"/>
    </row>
    <row r="121" spans="1:13" ht="18.75" hidden="1" customHeight="1">
      <c r="C121" s="467" t="s">
        <v>1255</v>
      </c>
      <c r="D121" s="1130"/>
      <c r="E121" s="929"/>
      <c r="F121" s="1065"/>
      <c r="G121" s="1122"/>
      <c r="H121" s="398"/>
      <c r="I121" s="86" t="s">
        <v>1254</v>
      </c>
      <c r="J121" s="113"/>
      <c r="K121" s="398"/>
      <c r="L121" s="575"/>
      <c r="M121" s="413"/>
    </row>
    <row r="122" spans="1:13" ht="0.75" hidden="1" customHeight="1">
      <c r="C122" s="467" t="s">
        <v>1262</v>
      </c>
      <c r="D122" s="1130"/>
      <c r="E122" s="929"/>
      <c r="F122" s="1065"/>
      <c r="G122" s="590"/>
      <c r="H122" s="398"/>
      <c r="I122" s="86"/>
      <c r="J122" s="113"/>
      <c r="K122" s="398"/>
      <c r="L122" s="575"/>
      <c r="M122" s="413"/>
    </row>
    <row r="123" spans="1:13" ht="18.75" hidden="1" customHeight="1">
      <c r="A123" s="139" t="s">
        <v>364</v>
      </c>
      <c r="B123" s="139" t="s">
        <v>365</v>
      </c>
      <c r="D123" s="1130"/>
      <c r="E123" s="929"/>
      <c r="F123" s="1065" t="str">
        <f>INDEX(PT_DIFFERENTIATION_VTAR,MATCH(A123,PT_DIFFERENTIATION_VTAR_ID,0))</f>
        <v>Тариф на подвоз воды</v>
      </c>
      <c r="G123" s="1122" t="str">
        <f>INDEX(PT_DIFFERENTIATION_NTAR,MATCH(B123,PT_DIFFERENTIATION_NTAR_ID,0))</f>
        <v/>
      </c>
      <c r="H123" s="215"/>
      <c r="I123" s="586"/>
      <c r="J123" s="587"/>
      <c r="K123" s="229"/>
      <c r="L123" s="215" t="s">
        <v>430</v>
      </c>
      <c r="M123" s="413"/>
    </row>
    <row r="124" spans="1:13" ht="18.75" hidden="1" customHeight="1">
      <c r="C124" s="467" t="s">
        <v>1255</v>
      </c>
      <c r="D124" s="1130"/>
      <c r="E124" s="929"/>
      <c r="F124" s="1065"/>
      <c r="G124" s="1122"/>
      <c r="H124" s="398"/>
      <c r="I124" s="86" t="s">
        <v>1254</v>
      </c>
      <c r="J124" s="113"/>
      <c r="K124" s="398"/>
      <c r="L124" s="575"/>
      <c r="M124" s="413"/>
    </row>
    <row r="125" spans="1:13" ht="0.75" hidden="1" customHeight="1">
      <c r="C125" s="467" t="s">
        <v>1262</v>
      </c>
      <c r="D125" s="1130"/>
      <c r="E125" s="929"/>
      <c r="F125" s="1065"/>
      <c r="G125" s="590"/>
      <c r="H125" s="398"/>
      <c r="I125" s="86"/>
      <c r="J125" s="113"/>
      <c r="K125" s="398"/>
      <c r="L125" s="575"/>
      <c r="M125" s="413"/>
    </row>
    <row r="126" spans="1:13" ht="18.75" hidden="1" customHeight="1">
      <c r="A126" s="139" t="s">
        <v>369</v>
      </c>
      <c r="B126" s="139" t="s">
        <v>370</v>
      </c>
      <c r="D126" s="1130"/>
      <c r="E126" s="929"/>
      <c r="F126" s="10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122" t="str">
        <f>INDEX(PT_DIFFERENTIATION_NTAR,MATCH(B126,PT_DIFFERENTIATION_NTAR_ID,0))</f>
        <v/>
      </c>
      <c r="H126" s="215"/>
      <c r="I126" s="586"/>
      <c r="J126" s="587"/>
      <c r="K126" s="229"/>
      <c r="L126" s="215" t="s">
        <v>430</v>
      </c>
      <c r="M126" s="413"/>
    </row>
    <row r="127" spans="1:13" ht="18.75" hidden="1" customHeight="1">
      <c r="C127" s="467" t="s">
        <v>1255</v>
      </c>
      <c r="D127" s="1130"/>
      <c r="E127" s="929"/>
      <c r="F127" s="1065"/>
      <c r="G127" s="1122"/>
      <c r="H127" s="398"/>
      <c r="I127" s="86" t="s">
        <v>1254</v>
      </c>
      <c r="J127" s="113"/>
      <c r="K127" s="398"/>
      <c r="L127" s="575"/>
      <c r="M127" s="413"/>
    </row>
    <row r="128" spans="1:13" ht="0.75" hidden="1" customHeight="1">
      <c r="C128" s="467" t="s">
        <v>1262</v>
      </c>
      <c r="D128" s="1130"/>
      <c r="E128" s="929"/>
      <c r="F128" s="1065"/>
      <c r="G128" s="590"/>
      <c r="H128" s="398"/>
      <c r="I128" s="86"/>
      <c r="J128" s="113"/>
      <c r="K128" s="398"/>
      <c r="L128" s="575"/>
      <c r="M128" s="413"/>
    </row>
    <row r="129" spans="1:13" ht="18.75" hidden="1" customHeight="1">
      <c r="A129" s="139" t="s">
        <v>374</v>
      </c>
      <c r="B129" s="139" t="s">
        <v>375</v>
      </c>
      <c r="D129" s="1130"/>
      <c r="E129" s="929"/>
      <c r="F129" s="1065" t="str">
        <f>INDEX(PT_DIFFERENTIATION_VTAR,MATCH(A129,PT_DIFFERENTIATION_VTAR_ID,0))</f>
        <v>Тариф на горячую воду (горячее водоснабжение)</v>
      </c>
      <c r="G129" s="1122" t="str">
        <f>INDEX(PT_DIFFERENTIATION_NTAR,MATCH(B129,PT_DIFFERENTIATION_NTAR_ID,0))</f>
        <v/>
      </c>
      <c r="H129" s="215"/>
      <c r="I129" s="586"/>
      <c r="J129" s="587"/>
      <c r="K129" s="229"/>
      <c r="L129" s="215" t="s">
        <v>430</v>
      </c>
      <c r="M129" s="413"/>
    </row>
    <row r="130" spans="1:13" ht="18.75" hidden="1" customHeight="1">
      <c r="C130" s="467" t="s">
        <v>1255</v>
      </c>
      <c r="D130" s="1130"/>
      <c r="E130" s="929"/>
      <c r="F130" s="1065"/>
      <c r="G130" s="1122"/>
      <c r="H130" s="398"/>
      <c r="I130" s="86" t="s">
        <v>1254</v>
      </c>
      <c r="J130" s="113"/>
      <c r="K130" s="398"/>
      <c r="L130" s="575"/>
      <c r="M130" s="413"/>
    </row>
    <row r="131" spans="1:13" ht="0.75" hidden="1" customHeight="1">
      <c r="C131" s="467" t="s">
        <v>1262</v>
      </c>
      <c r="D131" s="1130"/>
      <c r="E131" s="929"/>
      <c r="F131" s="1065"/>
      <c r="G131" s="590"/>
      <c r="H131" s="398"/>
      <c r="I131" s="86"/>
      <c r="J131" s="113"/>
      <c r="K131" s="398"/>
      <c r="L131" s="575"/>
      <c r="M131" s="413"/>
    </row>
    <row r="132" spans="1:13" ht="18.75" hidden="1" customHeight="1">
      <c r="A132" s="139" t="s">
        <v>379</v>
      </c>
      <c r="B132" s="139" t="s">
        <v>380</v>
      </c>
      <c r="D132" s="1130"/>
      <c r="E132" s="929"/>
      <c r="F132" s="1065" t="str">
        <f>INDEX(PT_DIFFERENTIATION_VTAR,MATCH(A132,PT_DIFFERENTIATION_VTAR_ID,0))</f>
        <v>Тариф на транспортировку горячей воды</v>
      </c>
      <c r="G132" s="1122" t="str">
        <f>INDEX(PT_DIFFERENTIATION_NTAR,MATCH(B132,PT_DIFFERENTIATION_NTAR_ID,0))</f>
        <v/>
      </c>
      <c r="H132" s="215"/>
      <c r="I132" s="586"/>
      <c r="J132" s="587"/>
      <c r="K132" s="229"/>
      <c r="L132" s="215" t="s">
        <v>430</v>
      </c>
      <c r="M132" s="413"/>
    </row>
    <row r="133" spans="1:13" ht="18.75" hidden="1" customHeight="1">
      <c r="C133" s="467" t="s">
        <v>1255</v>
      </c>
      <c r="D133" s="1130"/>
      <c r="E133" s="929"/>
      <c r="F133" s="1065"/>
      <c r="G133" s="1122"/>
      <c r="H133" s="398"/>
      <c r="I133" s="86" t="s">
        <v>1254</v>
      </c>
      <c r="J133" s="113"/>
      <c r="K133" s="398"/>
      <c r="L133" s="575"/>
      <c r="M133" s="413"/>
    </row>
    <row r="134" spans="1:13" ht="0.75" hidden="1" customHeight="1">
      <c r="C134" s="467" t="s">
        <v>1262</v>
      </c>
      <c r="D134" s="1130"/>
      <c r="E134" s="929"/>
      <c r="F134" s="1065"/>
      <c r="G134" s="590"/>
      <c r="H134" s="398"/>
      <c r="I134" s="86"/>
      <c r="J134" s="113"/>
      <c r="K134" s="398"/>
      <c r="L134" s="575"/>
      <c r="M134" s="413"/>
    </row>
    <row r="135" spans="1:13" ht="18.75" hidden="1" customHeight="1">
      <c r="A135" s="139" t="s">
        <v>384</v>
      </c>
      <c r="B135" s="139" t="s">
        <v>385</v>
      </c>
      <c r="D135" s="1130"/>
      <c r="E135" s="929"/>
      <c r="F135" s="10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122" t="str">
        <f>INDEX(PT_DIFFERENTIATION_NTAR,MATCH(B135,PT_DIFFERENTIATION_NTAR_ID,0))</f>
        <v/>
      </c>
      <c r="H135" s="215"/>
      <c r="I135" s="586"/>
      <c r="J135" s="587"/>
      <c r="K135" s="229"/>
      <c r="L135" s="215" t="s">
        <v>430</v>
      </c>
      <c r="M135" s="413"/>
    </row>
    <row r="136" spans="1:13" ht="18.75" hidden="1" customHeight="1">
      <c r="C136" s="467" t="s">
        <v>1255</v>
      </c>
      <c r="D136" s="1130"/>
      <c r="E136" s="929"/>
      <c r="F136" s="1065"/>
      <c r="G136" s="1122"/>
      <c r="H136" s="398"/>
      <c r="I136" s="86" t="s">
        <v>1254</v>
      </c>
      <c r="J136" s="113"/>
      <c r="K136" s="398"/>
      <c r="L136" s="575"/>
      <c r="M136" s="413"/>
    </row>
    <row r="137" spans="1:13" ht="0.75" hidden="1" customHeight="1">
      <c r="C137" s="467" t="s">
        <v>1262</v>
      </c>
      <c r="D137" s="1130"/>
      <c r="E137" s="929"/>
      <c r="F137" s="1065"/>
      <c r="G137" s="590"/>
      <c r="H137" s="398"/>
      <c r="I137" s="86"/>
      <c r="J137" s="113"/>
      <c r="K137" s="398"/>
      <c r="L137" s="575"/>
      <c r="M137" s="413"/>
    </row>
    <row r="138" spans="1:13" ht="18.75" hidden="1" customHeight="1">
      <c r="A138" s="139" t="s">
        <v>389</v>
      </c>
      <c r="B138" s="139" t="s">
        <v>390</v>
      </c>
      <c r="D138" s="1130"/>
      <c r="E138" s="929"/>
      <c r="F138" s="1065" t="str">
        <f>INDEX(PT_DIFFERENTIATION_VTAR,MATCH(A138,PT_DIFFERENTIATION_VTAR_ID,0))</f>
        <v>Тариф на водоотведение</v>
      </c>
      <c r="G138" s="1122" t="str">
        <f>INDEX(PT_DIFFERENTIATION_NTAR,MATCH(B138,PT_DIFFERENTIATION_NTAR_ID,0))</f>
        <v/>
      </c>
      <c r="H138" s="215"/>
      <c r="I138" s="586"/>
      <c r="J138" s="587"/>
      <c r="K138" s="229"/>
      <c r="L138" s="215" t="s">
        <v>430</v>
      </c>
      <c r="M138" s="413"/>
    </row>
    <row r="139" spans="1:13" ht="18.75" hidden="1" customHeight="1">
      <c r="C139" s="467" t="s">
        <v>1255</v>
      </c>
      <c r="D139" s="1130"/>
      <c r="E139" s="929"/>
      <c r="F139" s="1065"/>
      <c r="G139" s="1122"/>
      <c r="H139" s="398"/>
      <c r="I139" s="86" t="s">
        <v>1254</v>
      </c>
      <c r="J139" s="113"/>
      <c r="K139" s="398"/>
      <c r="L139" s="575"/>
      <c r="M139" s="413"/>
    </row>
    <row r="140" spans="1:13" ht="0.75" hidden="1" customHeight="1">
      <c r="C140" s="467" t="s">
        <v>1262</v>
      </c>
      <c r="D140" s="1130"/>
      <c r="E140" s="929"/>
      <c r="F140" s="1065"/>
      <c r="G140" s="590"/>
      <c r="H140" s="398"/>
      <c r="I140" s="86"/>
      <c r="J140" s="113"/>
      <c r="K140" s="398"/>
      <c r="L140" s="575"/>
      <c r="M140" s="413"/>
    </row>
    <row r="141" spans="1:13" ht="18.75" hidden="1" customHeight="1">
      <c r="A141" s="139" t="s">
        <v>394</v>
      </c>
      <c r="B141" s="139" t="s">
        <v>395</v>
      </c>
      <c r="D141" s="1130"/>
      <c r="E141" s="929"/>
      <c r="F141" s="1065" t="str">
        <f>INDEX(PT_DIFFERENTIATION_VTAR,MATCH(A141,PT_DIFFERENTIATION_VTAR_ID,0))</f>
        <v>Тариф на транспортировку сточных вод</v>
      </c>
      <c r="G141" s="1122" t="str">
        <f>INDEX(PT_DIFFERENTIATION_NTAR,MATCH(B141,PT_DIFFERENTIATION_NTAR_ID,0))</f>
        <v/>
      </c>
      <c r="H141" s="215"/>
      <c r="I141" s="586"/>
      <c r="J141" s="587"/>
      <c r="K141" s="229"/>
      <c r="L141" s="215" t="s">
        <v>430</v>
      </c>
      <c r="M141" s="413"/>
    </row>
    <row r="142" spans="1:13" ht="18.75" hidden="1" customHeight="1">
      <c r="C142" s="467" t="s">
        <v>1255</v>
      </c>
      <c r="D142" s="1130"/>
      <c r="E142" s="929"/>
      <c r="F142" s="1065"/>
      <c r="G142" s="1122"/>
      <c r="H142" s="398"/>
      <c r="I142" s="86" t="s">
        <v>1254</v>
      </c>
      <c r="J142" s="113"/>
      <c r="K142" s="398"/>
      <c r="L142" s="575"/>
      <c r="M142" s="413"/>
    </row>
    <row r="143" spans="1:13" ht="0.75" hidden="1" customHeight="1">
      <c r="C143" s="467" t="s">
        <v>1262</v>
      </c>
      <c r="D143" s="1130"/>
      <c r="E143" s="929"/>
      <c r="F143" s="1065"/>
      <c r="G143" s="590"/>
      <c r="H143" s="398"/>
      <c r="I143" s="86"/>
      <c r="J143" s="113"/>
      <c r="K143" s="398"/>
      <c r="L143" s="575"/>
      <c r="M143" s="413"/>
    </row>
    <row r="144" spans="1:13" ht="18.75" hidden="1" customHeight="1">
      <c r="A144" s="139" t="s">
        <v>399</v>
      </c>
      <c r="B144" s="139" t="s">
        <v>400</v>
      </c>
      <c r="D144" s="1130"/>
      <c r="E144" s="929"/>
      <c r="F144" s="1065" t="str">
        <f>INDEX(PT_DIFFERENTIATION_VTAR,MATCH(A144,PT_DIFFERENTIATION_VTAR_ID,0))</f>
        <v>Тариф на подключение (технологическое присоединение) к централизованной системе водоотведения</v>
      </c>
      <c r="G144" s="1122" t="str">
        <f>INDEX(PT_DIFFERENTIATION_NTAR,MATCH(B144,PT_DIFFERENTIATION_NTAR_ID,0))</f>
        <v/>
      </c>
      <c r="H144" s="215"/>
      <c r="I144" s="586"/>
      <c r="J144" s="587"/>
      <c r="K144" s="229"/>
      <c r="L144" s="215" t="s">
        <v>430</v>
      </c>
      <c r="M144" s="413"/>
    </row>
    <row r="145" spans="1:13" ht="18.75" hidden="1" customHeight="1">
      <c r="C145" s="467" t="s">
        <v>1255</v>
      </c>
      <c r="D145" s="1130"/>
      <c r="E145" s="929"/>
      <c r="F145" s="1065"/>
      <c r="G145" s="1122"/>
      <c r="H145" s="398"/>
      <c r="I145" s="86" t="s">
        <v>1254</v>
      </c>
      <c r="J145" s="113"/>
      <c r="K145" s="398"/>
      <c r="L145" s="575"/>
      <c r="M145" s="413"/>
    </row>
    <row r="146" spans="1:13" ht="0.75" customHeight="1">
      <c r="C146" s="467" t="s">
        <v>1262</v>
      </c>
      <c r="D146" s="1130"/>
      <c r="E146" s="929"/>
      <c r="F146" s="1065"/>
      <c r="G146" s="590"/>
      <c r="H146" s="398"/>
      <c r="I146" s="86"/>
      <c r="J146" s="113"/>
      <c r="K146" s="398"/>
      <c r="L146" s="575"/>
      <c r="M146" s="413"/>
    </row>
    <row r="147" spans="1:13" ht="18.75" customHeight="1">
      <c r="D147" s="301"/>
      <c r="E147" s="158" t="s">
        <v>74</v>
      </c>
      <c r="F147" s="11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129"/>
      <c r="H147" s="1129"/>
      <c r="I147" s="1129"/>
      <c r="J147" s="1129"/>
      <c r="K147" s="1129"/>
      <c r="L147" s="1129"/>
      <c r="M147" s="409"/>
    </row>
    <row r="148" spans="1:13" ht="60.75" hidden="1" customHeight="1">
      <c r="A148" s="139" t="s">
        <v>281</v>
      </c>
      <c r="B148" s="139" t="s">
        <v>282</v>
      </c>
      <c r="D148" s="1130"/>
      <c r="E148" s="929"/>
      <c r="F148" s="10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122" t="str">
        <f>INDEX(PT_DIFFERENTIATION_NTAR,MATCH(B148,PT_DIFFERENTIATION_NTAR_ID,0))</f>
        <v/>
      </c>
      <c r="H148" s="215"/>
      <c r="I148" s="586"/>
      <c r="J148" s="587"/>
      <c r="K148" s="229"/>
      <c r="L148" s="215" t="s">
        <v>430</v>
      </c>
      <c r="M148" s="8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row>
    <row r="149" spans="1:13" ht="18.75" hidden="1" customHeight="1">
      <c r="C149" s="467" t="s">
        <v>1255</v>
      </c>
      <c r="D149" s="1130"/>
      <c r="E149" s="929"/>
      <c r="F149" s="1065"/>
      <c r="G149" s="1122"/>
      <c r="H149" s="398"/>
      <c r="I149" s="86" t="s">
        <v>1254</v>
      </c>
      <c r="J149" s="113"/>
      <c r="K149" s="398"/>
      <c r="L149" s="575"/>
      <c r="M149" s="893"/>
    </row>
    <row r="150" spans="1:13" ht="0.75" hidden="1" customHeight="1">
      <c r="C150" s="467" t="s">
        <v>1262</v>
      </c>
      <c r="D150" s="1130"/>
      <c r="E150" s="929"/>
      <c r="F150" s="1065"/>
      <c r="G150" s="590"/>
      <c r="H150" s="398"/>
      <c r="I150" s="86"/>
      <c r="J150" s="113"/>
      <c r="K150" s="398"/>
      <c r="L150" s="575"/>
      <c r="M150" s="893"/>
    </row>
    <row r="151" spans="1:13" ht="45" hidden="1" customHeight="1">
      <c r="A151" s="139" t="s">
        <v>286</v>
      </c>
      <c r="B151" s="139" t="s">
        <v>287</v>
      </c>
      <c r="D151" s="1130"/>
      <c r="E151" s="929"/>
      <c r="F151" s="1065" t="str">
        <f>INDEX(PT_DIFFERENTIATION_VTAR,MATCH(A151,PT_DIFFERENTIATION_VTAR_ID,0))</f>
        <v/>
      </c>
      <c r="G151" s="1122" t="str">
        <f>INDEX(PT_DIFFERENTIATION_NTAR,MATCH(B151,PT_DIFFERENTIATION_NTAR_ID,0))</f>
        <v/>
      </c>
      <c r="H151" s="215"/>
      <c r="I151" s="586"/>
      <c r="J151" s="587"/>
      <c r="K151" s="229"/>
      <c r="L151" s="215" t="s">
        <v>430</v>
      </c>
      <c r="M151" s="894"/>
    </row>
    <row r="152" spans="1:13" ht="18.75" hidden="1" customHeight="1">
      <c r="C152" s="467" t="s">
        <v>1255</v>
      </c>
      <c r="D152" s="1130"/>
      <c r="E152" s="929"/>
      <c r="F152" s="1065"/>
      <c r="G152" s="1122"/>
      <c r="H152" s="398"/>
      <c r="I152" s="86" t="s">
        <v>1254</v>
      </c>
      <c r="J152" s="113"/>
      <c r="K152" s="398"/>
      <c r="L152" s="575"/>
      <c r="M152" s="132"/>
    </row>
    <row r="153" spans="1:13" ht="0.75" hidden="1" customHeight="1">
      <c r="C153" s="467" t="s">
        <v>1262</v>
      </c>
      <c r="D153" s="1130"/>
      <c r="E153" s="929"/>
      <c r="F153" s="1065"/>
      <c r="G153" s="590"/>
      <c r="H153" s="398"/>
      <c r="I153" s="86"/>
      <c r="J153" s="113"/>
      <c r="K153" s="398"/>
      <c r="L153" s="575"/>
      <c r="M153" s="413"/>
    </row>
    <row r="154" spans="1:13" ht="45" hidden="1" customHeight="1">
      <c r="A154" s="139" t="s">
        <v>293</v>
      </c>
      <c r="B154" s="139" t="s">
        <v>294</v>
      </c>
      <c r="D154" s="1130"/>
      <c r="E154" s="929"/>
      <c r="F154" s="10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122" t="str">
        <f>INDEX(PT_DIFFERENTIATION_NTAR,MATCH(B154,PT_DIFFERENTIATION_NTAR_ID,0))</f>
        <v/>
      </c>
      <c r="H154" s="215"/>
      <c r="I154" s="586"/>
      <c r="J154" s="587"/>
      <c r="K154" s="229"/>
      <c r="L154" s="215" t="s">
        <v>430</v>
      </c>
      <c r="M154" s="413"/>
    </row>
    <row r="155" spans="1:13" ht="18.75" hidden="1" customHeight="1">
      <c r="C155" s="467" t="s">
        <v>1255</v>
      </c>
      <c r="D155" s="1130"/>
      <c r="E155" s="929"/>
      <c r="F155" s="1065"/>
      <c r="G155" s="1122"/>
      <c r="H155" s="398"/>
      <c r="I155" s="86" t="s">
        <v>1254</v>
      </c>
      <c r="J155" s="113"/>
      <c r="K155" s="398"/>
      <c r="L155" s="575"/>
      <c r="M155" s="413"/>
    </row>
    <row r="156" spans="1:13" ht="0.75" hidden="1" customHeight="1">
      <c r="C156" s="467" t="s">
        <v>1262</v>
      </c>
      <c r="D156" s="1130"/>
      <c r="E156" s="929"/>
      <c r="F156" s="1065"/>
      <c r="G156" s="590"/>
      <c r="H156" s="398"/>
      <c r="I156" s="86"/>
      <c r="J156" s="113"/>
      <c r="K156" s="398"/>
      <c r="L156" s="575"/>
      <c r="M156" s="413"/>
    </row>
    <row r="157" spans="1:13" ht="45" hidden="1" customHeight="1">
      <c r="A157" s="139" t="s">
        <v>299</v>
      </c>
      <c r="B157" s="139" t="s">
        <v>300</v>
      </c>
      <c r="D157" s="1130"/>
      <c r="E157" s="929"/>
      <c r="F157" s="10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122" t="str">
        <f>INDEX(PT_DIFFERENTIATION_NTAR,MATCH(B157,PT_DIFFERENTIATION_NTAR_ID,0))</f>
        <v/>
      </c>
      <c r="H157" s="215"/>
      <c r="I157" s="586"/>
      <c r="J157" s="587"/>
      <c r="K157" s="229"/>
      <c r="L157" s="215" t="s">
        <v>430</v>
      </c>
      <c r="M157" s="413"/>
    </row>
    <row r="158" spans="1:13" ht="18.75" hidden="1" customHeight="1">
      <c r="C158" s="467" t="s">
        <v>1255</v>
      </c>
      <c r="D158" s="1130"/>
      <c r="E158" s="929"/>
      <c r="F158" s="1065"/>
      <c r="G158" s="1122"/>
      <c r="H158" s="398"/>
      <c r="I158" s="86" t="s">
        <v>1254</v>
      </c>
      <c r="J158" s="113"/>
      <c r="K158" s="398"/>
      <c r="L158" s="575"/>
      <c r="M158" s="413"/>
    </row>
    <row r="159" spans="1:13" ht="0.75" hidden="1" customHeight="1">
      <c r="C159" s="467" t="s">
        <v>1262</v>
      </c>
      <c r="D159" s="1130"/>
      <c r="E159" s="929"/>
      <c r="F159" s="1065"/>
      <c r="G159" s="590"/>
      <c r="H159" s="398"/>
      <c r="I159" s="86"/>
      <c r="J159" s="113"/>
      <c r="K159" s="398"/>
      <c r="L159" s="575"/>
      <c r="M159" s="413"/>
    </row>
    <row r="160" spans="1:13" ht="18.75" hidden="1" customHeight="1">
      <c r="A160" s="139" t="s">
        <v>305</v>
      </c>
      <c r="B160" s="139" t="s">
        <v>306</v>
      </c>
      <c r="D160" s="1130"/>
      <c r="E160" s="929"/>
      <c r="F160" s="1065" t="str">
        <f>INDEX(PT_DIFFERENTIATION_VTAR,MATCH(A160,PT_DIFFERENTIATION_VTAR_ID,0))</f>
        <v>Тарифы на услуги по передаче тепловой энергии</v>
      </c>
      <c r="G160" s="1122" t="str">
        <f>INDEX(PT_DIFFERENTIATION_NTAR,MATCH(B160,PT_DIFFERENTIATION_NTAR_ID,0))</f>
        <v/>
      </c>
      <c r="H160" s="215"/>
      <c r="I160" s="586"/>
      <c r="J160" s="587"/>
      <c r="K160" s="229"/>
      <c r="L160" s="215" t="s">
        <v>430</v>
      </c>
      <c r="M160" s="413"/>
    </row>
    <row r="161" spans="1:13" ht="18.75" hidden="1" customHeight="1">
      <c r="C161" s="467" t="s">
        <v>1255</v>
      </c>
      <c r="D161" s="1130"/>
      <c r="E161" s="929"/>
      <c r="F161" s="1065"/>
      <c r="G161" s="1122"/>
      <c r="H161" s="398"/>
      <c r="I161" s="86" t="s">
        <v>1254</v>
      </c>
      <c r="J161" s="113"/>
      <c r="K161" s="398"/>
      <c r="L161" s="575"/>
      <c r="M161" s="413"/>
    </row>
    <row r="162" spans="1:13" ht="0.75" hidden="1" customHeight="1">
      <c r="C162" s="467" t="s">
        <v>1262</v>
      </c>
      <c r="D162" s="1130"/>
      <c r="E162" s="929"/>
      <c r="F162" s="1065"/>
      <c r="G162" s="590"/>
      <c r="H162" s="398"/>
      <c r="I162" s="86"/>
      <c r="J162" s="113"/>
      <c r="K162" s="398"/>
      <c r="L162" s="575"/>
      <c r="M162" s="413"/>
    </row>
    <row r="163" spans="1:13" ht="18.75" hidden="1" customHeight="1">
      <c r="A163" s="139" t="s">
        <v>311</v>
      </c>
      <c r="B163" s="139" t="s">
        <v>312</v>
      </c>
      <c r="D163" s="1130"/>
      <c r="E163" s="929"/>
      <c r="F163" s="1065" t="str">
        <f>INDEX(PT_DIFFERENTIATION_VTAR,MATCH(A163,PT_DIFFERENTIATION_VTAR_ID,0))</f>
        <v>Тарифы на услуги по передаче теплоносителя</v>
      </c>
      <c r="G163" s="1122" t="str">
        <f>INDEX(PT_DIFFERENTIATION_NTAR,MATCH(B163,PT_DIFFERENTIATION_NTAR_ID,0))</f>
        <v/>
      </c>
      <c r="H163" s="215"/>
      <c r="I163" s="586"/>
      <c r="J163" s="587"/>
      <c r="K163" s="229"/>
      <c r="L163" s="215" t="s">
        <v>430</v>
      </c>
      <c r="M163" s="413"/>
    </row>
    <row r="164" spans="1:13" ht="18.75" hidden="1" customHeight="1">
      <c r="C164" s="467" t="s">
        <v>1255</v>
      </c>
      <c r="D164" s="1130"/>
      <c r="E164" s="929"/>
      <c r="F164" s="1065"/>
      <c r="G164" s="1122"/>
      <c r="H164" s="398"/>
      <c r="I164" s="86" t="s">
        <v>1254</v>
      </c>
      <c r="J164" s="113"/>
      <c r="K164" s="398"/>
      <c r="L164" s="575"/>
      <c r="M164" s="413"/>
    </row>
    <row r="165" spans="1:13" ht="0.75" hidden="1" customHeight="1">
      <c r="C165" s="467" t="s">
        <v>1262</v>
      </c>
      <c r="D165" s="1130"/>
      <c r="E165" s="929"/>
      <c r="F165" s="1065"/>
      <c r="G165" s="590"/>
      <c r="H165" s="398"/>
      <c r="I165" s="86"/>
      <c r="J165" s="113"/>
      <c r="K165" s="398"/>
      <c r="L165" s="575"/>
      <c r="M165" s="413"/>
    </row>
    <row r="166" spans="1:13" ht="18.75" hidden="1" customHeight="1">
      <c r="A166" s="139" t="s">
        <v>317</v>
      </c>
      <c r="B166" s="139" t="s">
        <v>318</v>
      </c>
      <c r="D166" s="1130"/>
      <c r="E166" s="929"/>
      <c r="F166" s="10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122" t="str">
        <f>INDEX(PT_DIFFERENTIATION_NTAR,MATCH(B166,PT_DIFFERENTIATION_NTAR_ID,0))</f>
        <v/>
      </c>
      <c r="H166" s="215"/>
      <c r="I166" s="586"/>
      <c r="J166" s="587"/>
      <c r="K166" s="229"/>
      <c r="L166" s="215" t="s">
        <v>430</v>
      </c>
      <c r="M166" s="413"/>
    </row>
    <row r="167" spans="1:13" ht="18.75" hidden="1" customHeight="1">
      <c r="C167" s="467" t="s">
        <v>1255</v>
      </c>
      <c r="D167" s="1130"/>
      <c r="E167" s="929"/>
      <c r="F167" s="1065"/>
      <c r="G167" s="1122"/>
      <c r="H167" s="398"/>
      <c r="I167" s="86" t="s">
        <v>1254</v>
      </c>
      <c r="J167" s="113"/>
      <c r="K167" s="398"/>
      <c r="L167" s="575"/>
      <c r="M167" s="413"/>
    </row>
    <row r="168" spans="1:13" ht="0.75" hidden="1" customHeight="1">
      <c r="C168" s="467" t="s">
        <v>1262</v>
      </c>
      <c r="D168" s="1130"/>
      <c r="E168" s="929"/>
      <c r="F168" s="1065"/>
      <c r="G168" s="590"/>
      <c r="H168" s="398"/>
      <c r="I168" s="86"/>
      <c r="J168" s="113"/>
      <c r="K168" s="398"/>
      <c r="L168" s="575"/>
      <c r="M168" s="413"/>
    </row>
    <row r="169" spans="1:13" ht="18.75" hidden="1" customHeight="1">
      <c r="A169" s="139" t="s">
        <v>323</v>
      </c>
      <c r="B169" s="139" t="s">
        <v>324</v>
      </c>
      <c r="D169" s="1130"/>
      <c r="E169" s="929"/>
      <c r="F169" s="1065" t="str">
        <f>INDEX(PT_DIFFERENTIATION_VTAR,MATCH(A169,PT_DIFFERENTIATION_VTAR_ID,0))</f>
        <v>Плата за подключение (технологическое присоединение) к системе теплоснабжения</v>
      </c>
      <c r="G169" s="1122" t="str">
        <f>INDEX(PT_DIFFERENTIATION_NTAR,MATCH(B169,PT_DIFFERENTIATION_NTAR_ID,0))</f>
        <v/>
      </c>
      <c r="H169" s="215"/>
      <c r="I169" s="586"/>
      <c r="J169" s="587"/>
      <c r="K169" s="229"/>
      <c r="L169" s="215" t="s">
        <v>430</v>
      </c>
      <c r="M169" s="413"/>
    </row>
    <row r="170" spans="1:13" ht="18.75" hidden="1" customHeight="1">
      <c r="C170" s="467" t="s">
        <v>1255</v>
      </c>
      <c r="D170" s="1130"/>
      <c r="E170" s="929"/>
      <c r="F170" s="1065"/>
      <c r="G170" s="1122"/>
      <c r="H170" s="398"/>
      <c r="I170" s="86" t="s">
        <v>1254</v>
      </c>
      <c r="J170" s="113"/>
      <c r="K170" s="398"/>
      <c r="L170" s="575"/>
      <c r="M170" s="413"/>
    </row>
    <row r="171" spans="1:13" ht="0.75" hidden="1" customHeight="1">
      <c r="C171" s="467" t="s">
        <v>1262</v>
      </c>
      <c r="D171" s="1130"/>
      <c r="E171" s="929"/>
      <c r="F171" s="1065"/>
      <c r="G171" s="590"/>
      <c r="H171" s="398"/>
      <c r="I171" s="86"/>
      <c r="J171" s="113"/>
      <c r="K171" s="398"/>
      <c r="L171" s="575"/>
      <c r="M171" s="413"/>
    </row>
    <row r="172" spans="1:13" ht="18.75" hidden="1" customHeight="1">
      <c r="A172" s="139" t="s">
        <v>329</v>
      </c>
      <c r="B172" s="139" t="s">
        <v>330</v>
      </c>
      <c r="D172" s="1130"/>
      <c r="E172" s="929"/>
      <c r="F172" s="1065" t="str">
        <f>INDEX(PT_DIFFERENTIATION_VTAR,MATCH(A172,PT_DIFFERENTIATION_VTAR_ID,0))</f>
        <v>Плата за подключение (технологическое присоединение) к системе теплоснабжения (индивидуальная)</v>
      </c>
      <c r="G172" s="1122" t="str">
        <f>INDEX(PT_DIFFERENTIATION_NTAR,MATCH(B172,PT_DIFFERENTIATION_NTAR_ID,0))</f>
        <v/>
      </c>
      <c r="H172" s="215"/>
      <c r="I172" s="586"/>
      <c r="J172" s="587"/>
      <c r="K172" s="229"/>
      <c r="L172" s="215" t="s">
        <v>430</v>
      </c>
      <c r="M172" s="413"/>
    </row>
    <row r="173" spans="1:13" ht="18.75" hidden="1" customHeight="1">
      <c r="C173" s="467" t="s">
        <v>1255</v>
      </c>
      <c r="D173" s="1130"/>
      <c r="E173" s="929"/>
      <c r="F173" s="1065"/>
      <c r="G173" s="1122"/>
      <c r="H173" s="398"/>
      <c r="I173" s="86" t="s">
        <v>1254</v>
      </c>
      <c r="J173" s="113"/>
      <c r="K173" s="398"/>
      <c r="L173" s="575"/>
      <c r="M173" s="413"/>
    </row>
    <row r="174" spans="1:13" ht="0.75" hidden="1" customHeight="1">
      <c r="C174" s="467" t="s">
        <v>1262</v>
      </c>
      <c r="D174" s="1130"/>
      <c r="E174" s="929"/>
      <c r="F174" s="1065"/>
      <c r="G174" s="590"/>
      <c r="H174" s="398"/>
      <c r="I174" s="86"/>
      <c r="J174" s="113"/>
      <c r="K174" s="398"/>
      <c r="L174" s="575"/>
      <c r="M174" s="413"/>
    </row>
    <row r="175" spans="1:13" ht="18.75" hidden="1" customHeight="1">
      <c r="A175" s="139" t="s">
        <v>349</v>
      </c>
      <c r="B175" s="139" t="s">
        <v>350</v>
      </c>
      <c r="D175" s="1130"/>
      <c r="E175" s="929"/>
      <c r="F175" s="1065" t="str">
        <f>INDEX(PT_DIFFERENTIATION_VTAR,MATCH(A175,PT_DIFFERENTIATION_VTAR_ID,0))</f>
        <v>Тариф на питьевую воду (питьевое водоснабжение)</v>
      </c>
      <c r="G175" s="1122" t="str">
        <f>INDEX(PT_DIFFERENTIATION_NTAR,MATCH(B175,PT_DIFFERENTIATION_NTAR_ID,0))</f>
        <v/>
      </c>
      <c r="H175" s="215"/>
      <c r="I175" s="586"/>
      <c r="J175" s="587"/>
      <c r="K175" s="229"/>
      <c r="L175" s="215" t="s">
        <v>430</v>
      </c>
      <c r="M175" s="413"/>
    </row>
    <row r="176" spans="1:13" ht="18.75" hidden="1" customHeight="1">
      <c r="C176" s="467" t="s">
        <v>1255</v>
      </c>
      <c r="D176" s="1130"/>
      <c r="E176" s="929"/>
      <c r="F176" s="1065"/>
      <c r="G176" s="1122"/>
      <c r="H176" s="398"/>
      <c r="I176" s="86" t="s">
        <v>1254</v>
      </c>
      <c r="J176" s="113"/>
      <c r="K176" s="398"/>
      <c r="L176" s="575"/>
      <c r="M176" s="413"/>
    </row>
    <row r="177" spans="1:13" ht="0.75" hidden="1" customHeight="1">
      <c r="C177" s="467" t="s">
        <v>1262</v>
      </c>
      <c r="D177" s="1130"/>
      <c r="E177" s="929"/>
      <c r="F177" s="1065"/>
      <c r="G177" s="590"/>
      <c r="H177" s="398"/>
      <c r="I177" s="86"/>
      <c r="J177" s="113"/>
      <c r="K177" s="398"/>
      <c r="L177" s="575"/>
      <c r="M177" s="413"/>
    </row>
    <row r="178" spans="1:13" ht="18.75" hidden="1" customHeight="1">
      <c r="A178" s="139" t="s">
        <v>354</v>
      </c>
      <c r="B178" s="139" t="s">
        <v>355</v>
      </c>
      <c r="D178" s="1130"/>
      <c r="E178" s="929"/>
      <c r="F178" s="1065" t="str">
        <f>INDEX(PT_DIFFERENTIATION_VTAR,MATCH(A178,PT_DIFFERENTIATION_VTAR_ID,0))</f>
        <v>Тариф на техническую воду</v>
      </c>
      <c r="G178" s="1122" t="str">
        <f>INDEX(PT_DIFFERENTIATION_NTAR,MATCH(B178,PT_DIFFERENTIATION_NTAR_ID,0))</f>
        <v/>
      </c>
      <c r="H178" s="215"/>
      <c r="I178" s="586"/>
      <c r="J178" s="587"/>
      <c r="K178" s="229"/>
      <c r="L178" s="215" t="s">
        <v>430</v>
      </c>
      <c r="M178" s="413"/>
    </row>
    <row r="179" spans="1:13" ht="18.75" hidden="1" customHeight="1">
      <c r="C179" s="467" t="s">
        <v>1255</v>
      </c>
      <c r="D179" s="1130"/>
      <c r="E179" s="929"/>
      <c r="F179" s="1065"/>
      <c r="G179" s="1122"/>
      <c r="H179" s="398"/>
      <c r="I179" s="86" t="s">
        <v>1254</v>
      </c>
      <c r="J179" s="113"/>
      <c r="K179" s="398"/>
      <c r="L179" s="575"/>
      <c r="M179" s="413"/>
    </row>
    <row r="180" spans="1:13" ht="0.75" hidden="1" customHeight="1">
      <c r="C180" s="467" t="s">
        <v>1262</v>
      </c>
      <c r="D180" s="1130"/>
      <c r="E180" s="929"/>
      <c r="F180" s="1065"/>
      <c r="G180" s="590"/>
      <c r="H180" s="398"/>
      <c r="I180" s="86"/>
      <c r="J180" s="113"/>
      <c r="K180" s="398"/>
      <c r="L180" s="575"/>
      <c r="M180" s="413"/>
    </row>
    <row r="181" spans="1:13" ht="18.75" hidden="1" customHeight="1">
      <c r="A181" s="139" t="s">
        <v>359</v>
      </c>
      <c r="B181" s="139" t="s">
        <v>360</v>
      </c>
      <c r="D181" s="1130"/>
      <c r="E181" s="929"/>
      <c r="F181" s="1065" t="str">
        <f>INDEX(PT_DIFFERENTIATION_VTAR,MATCH(A181,PT_DIFFERENTIATION_VTAR_ID,0))</f>
        <v>Тариф на транспортировку воды</v>
      </c>
      <c r="G181" s="1122" t="str">
        <f>INDEX(PT_DIFFERENTIATION_NTAR,MATCH(B181,PT_DIFFERENTIATION_NTAR_ID,0))</f>
        <v/>
      </c>
      <c r="H181" s="215"/>
      <c r="I181" s="586"/>
      <c r="J181" s="587"/>
      <c r="K181" s="229"/>
      <c r="L181" s="215" t="s">
        <v>430</v>
      </c>
      <c r="M181" s="413"/>
    </row>
    <row r="182" spans="1:13" ht="18.75" hidden="1" customHeight="1">
      <c r="C182" s="467" t="s">
        <v>1255</v>
      </c>
      <c r="D182" s="1130"/>
      <c r="E182" s="929"/>
      <c r="F182" s="1065"/>
      <c r="G182" s="1122"/>
      <c r="H182" s="398"/>
      <c r="I182" s="86" t="s">
        <v>1254</v>
      </c>
      <c r="J182" s="113"/>
      <c r="K182" s="398"/>
      <c r="L182" s="575"/>
      <c r="M182" s="413"/>
    </row>
    <row r="183" spans="1:13" ht="0.75" hidden="1" customHeight="1">
      <c r="C183" s="467" t="s">
        <v>1262</v>
      </c>
      <c r="D183" s="1130"/>
      <c r="E183" s="929"/>
      <c r="F183" s="1065"/>
      <c r="G183" s="590"/>
      <c r="H183" s="398"/>
      <c r="I183" s="86"/>
      <c r="J183" s="113"/>
      <c r="K183" s="398"/>
      <c r="L183" s="575"/>
      <c r="M183" s="413"/>
    </row>
    <row r="184" spans="1:13" ht="18.75" hidden="1" customHeight="1">
      <c r="A184" s="139" t="s">
        <v>364</v>
      </c>
      <c r="B184" s="139" t="s">
        <v>365</v>
      </c>
      <c r="D184" s="1130"/>
      <c r="E184" s="929"/>
      <c r="F184" s="1065" t="str">
        <f>INDEX(PT_DIFFERENTIATION_VTAR,MATCH(A184,PT_DIFFERENTIATION_VTAR_ID,0))</f>
        <v>Тариф на подвоз воды</v>
      </c>
      <c r="G184" s="1122" t="str">
        <f>INDEX(PT_DIFFERENTIATION_NTAR,MATCH(B184,PT_DIFFERENTIATION_NTAR_ID,0))</f>
        <v/>
      </c>
      <c r="H184" s="215"/>
      <c r="I184" s="586"/>
      <c r="J184" s="587"/>
      <c r="K184" s="229"/>
      <c r="L184" s="215" t="s">
        <v>430</v>
      </c>
      <c r="M184" s="413"/>
    </row>
    <row r="185" spans="1:13" ht="18.75" hidden="1" customHeight="1">
      <c r="C185" s="467" t="s">
        <v>1255</v>
      </c>
      <c r="D185" s="1130"/>
      <c r="E185" s="929"/>
      <c r="F185" s="1065"/>
      <c r="G185" s="1122"/>
      <c r="H185" s="398"/>
      <c r="I185" s="86" t="s">
        <v>1254</v>
      </c>
      <c r="J185" s="113"/>
      <c r="K185" s="398"/>
      <c r="L185" s="575"/>
      <c r="M185" s="413"/>
    </row>
    <row r="186" spans="1:13" ht="0.75" hidden="1" customHeight="1">
      <c r="C186" s="467" t="s">
        <v>1262</v>
      </c>
      <c r="D186" s="1130"/>
      <c r="E186" s="929"/>
      <c r="F186" s="1065"/>
      <c r="G186" s="590"/>
      <c r="H186" s="398"/>
      <c r="I186" s="86"/>
      <c r="J186" s="113"/>
      <c r="K186" s="398"/>
      <c r="L186" s="575"/>
      <c r="M186" s="413"/>
    </row>
    <row r="187" spans="1:13" ht="18.75" hidden="1" customHeight="1">
      <c r="A187" s="139" t="s">
        <v>369</v>
      </c>
      <c r="B187" s="139" t="s">
        <v>370</v>
      </c>
      <c r="D187" s="1130"/>
      <c r="E187" s="929"/>
      <c r="F187" s="10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122" t="str">
        <f>INDEX(PT_DIFFERENTIATION_NTAR,MATCH(B187,PT_DIFFERENTIATION_NTAR_ID,0))</f>
        <v/>
      </c>
      <c r="H187" s="215"/>
      <c r="I187" s="586"/>
      <c r="J187" s="587"/>
      <c r="K187" s="229"/>
      <c r="L187" s="215" t="s">
        <v>430</v>
      </c>
      <c r="M187" s="413"/>
    </row>
    <row r="188" spans="1:13" ht="18.75" hidden="1" customHeight="1">
      <c r="C188" s="467" t="s">
        <v>1255</v>
      </c>
      <c r="D188" s="1130"/>
      <c r="E188" s="929"/>
      <c r="F188" s="1065"/>
      <c r="G188" s="1122"/>
      <c r="H188" s="398"/>
      <c r="I188" s="86" t="s">
        <v>1254</v>
      </c>
      <c r="J188" s="113"/>
      <c r="K188" s="398"/>
      <c r="L188" s="575"/>
      <c r="M188" s="413"/>
    </row>
    <row r="189" spans="1:13" ht="0.75" hidden="1" customHeight="1">
      <c r="C189" s="467" t="s">
        <v>1262</v>
      </c>
      <c r="D189" s="1130"/>
      <c r="E189" s="929"/>
      <c r="F189" s="1065"/>
      <c r="G189" s="590"/>
      <c r="H189" s="398"/>
      <c r="I189" s="86"/>
      <c r="J189" s="113"/>
      <c r="K189" s="398"/>
      <c r="L189" s="575"/>
      <c r="M189" s="413"/>
    </row>
    <row r="190" spans="1:13" ht="18.75" hidden="1" customHeight="1">
      <c r="A190" s="139" t="s">
        <v>374</v>
      </c>
      <c r="B190" s="139" t="s">
        <v>375</v>
      </c>
      <c r="D190" s="1130"/>
      <c r="E190" s="929"/>
      <c r="F190" s="1065" t="str">
        <f>INDEX(PT_DIFFERENTIATION_VTAR,MATCH(A190,PT_DIFFERENTIATION_VTAR_ID,0))</f>
        <v>Тариф на горячую воду (горячее водоснабжение)</v>
      </c>
      <c r="G190" s="1122" t="str">
        <f>INDEX(PT_DIFFERENTIATION_NTAR,MATCH(B190,PT_DIFFERENTIATION_NTAR_ID,0))</f>
        <v/>
      </c>
      <c r="H190" s="215"/>
      <c r="I190" s="586"/>
      <c r="J190" s="587"/>
      <c r="K190" s="229"/>
      <c r="L190" s="215" t="s">
        <v>430</v>
      </c>
      <c r="M190" s="413"/>
    </row>
    <row r="191" spans="1:13" ht="18.75" hidden="1" customHeight="1">
      <c r="C191" s="467" t="s">
        <v>1255</v>
      </c>
      <c r="D191" s="1130"/>
      <c r="E191" s="929"/>
      <c r="F191" s="1065"/>
      <c r="G191" s="1122"/>
      <c r="H191" s="398"/>
      <c r="I191" s="86" t="s">
        <v>1254</v>
      </c>
      <c r="J191" s="113"/>
      <c r="K191" s="398"/>
      <c r="L191" s="575"/>
      <c r="M191" s="413"/>
    </row>
    <row r="192" spans="1:13" ht="0.75" hidden="1" customHeight="1">
      <c r="C192" s="467" t="s">
        <v>1262</v>
      </c>
      <c r="D192" s="1130"/>
      <c r="E192" s="929"/>
      <c r="F192" s="1065"/>
      <c r="G192" s="590"/>
      <c r="H192" s="398"/>
      <c r="I192" s="86"/>
      <c r="J192" s="113"/>
      <c r="K192" s="398"/>
      <c r="L192" s="575"/>
      <c r="M192" s="413"/>
    </row>
    <row r="193" spans="1:13" ht="18.75" hidden="1" customHeight="1">
      <c r="A193" s="139" t="s">
        <v>379</v>
      </c>
      <c r="B193" s="139" t="s">
        <v>380</v>
      </c>
      <c r="D193" s="1130"/>
      <c r="E193" s="929"/>
      <c r="F193" s="1065" t="str">
        <f>INDEX(PT_DIFFERENTIATION_VTAR,MATCH(A193,PT_DIFFERENTIATION_VTAR_ID,0))</f>
        <v>Тариф на транспортировку горячей воды</v>
      </c>
      <c r="G193" s="1122" t="str">
        <f>INDEX(PT_DIFFERENTIATION_NTAR,MATCH(B193,PT_DIFFERENTIATION_NTAR_ID,0))</f>
        <v/>
      </c>
      <c r="H193" s="215"/>
      <c r="I193" s="586"/>
      <c r="J193" s="587"/>
      <c r="K193" s="229"/>
      <c r="L193" s="215" t="s">
        <v>430</v>
      </c>
      <c r="M193" s="413"/>
    </row>
    <row r="194" spans="1:13" ht="18.75" hidden="1" customHeight="1">
      <c r="C194" s="467" t="s">
        <v>1255</v>
      </c>
      <c r="D194" s="1130"/>
      <c r="E194" s="929"/>
      <c r="F194" s="1065"/>
      <c r="G194" s="1122"/>
      <c r="H194" s="398"/>
      <c r="I194" s="86" t="s">
        <v>1254</v>
      </c>
      <c r="J194" s="113"/>
      <c r="K194" s="398"/>
      <c r="L194" s="575"/>
      <c r="M194" s="413"/>
    </row>
    <row r="195" spans="1:13" ht="0.75" hidden="1" customHeight="1">
      <c r="C195" s="467" t="s">
        <v>1262</v>
      </c>
      <c r="D195" s="1130"/>
      <c r="E195" s="929"/>
      <c r="F195" s="1065"/>
      <c r="G195" s="590"/>
      <c r="H195" s="398"/>
      <c r="I195" s="86"/>
      <c r="J195" s="113"/>
      <c r="K195" s="398"/>
      <c r="L195" s="575"/>
      <c r="M195" s="413"/>
    </row>
    <row r="196" spans="1:13" ht="18.75" hidden="1" customHeight="1">
      <c r="A196" s="139" t="s">
        <v>384</v>
      </c>
      <c r="B196" s="139" t="s">
        <v>385</v>
      </c>
      <c r="D196" s="1130"/>
      <c r="E196" s="929"/>
      <c r="F196" s="10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122" t="str">
        <f>INDEX(PT_DIFFERENTIATION_NTAR,MATCH(B196,PT_DIFFERENTIATION_NTAR_ID,0))</f>
        <v/>
      </c>
      <c r="H196" s="215"/>
      <c r="I196" s="586"/>
      <c r="J196" s="587"/>
      <c r="K196" s="229"/>
      <c r="L196" s="215" t="s">
        <v>430</v>
      </c>
      <c r="M196" s="413"/>
    </row>
    <row r="197" spans="1:13" ht="18.75" hidden="1" customHeight="1">
      <c r="C197" s="467" t="s">
        <v>1255</v>
      </c>
      <c r="D197" s="1130"/>
      <c r="E197" s="929"/>
      <c r="F197" s="1065"/>
      <c r="G197" s="1122"/>
      <c r="H197" s="398"/>
      <c r="I197" s="86" t="s">
        <v>1254</v>
      </c>
      <c r="J197" s="113"/>
      <c r="K197" s="398"/>
      <c r="L197" s="575"/>
      <c r="M197" s="413"/>
    </row>
    <row r="198" spans="1:13" ht="0.75" hidden="1" customHeight="1">
      <c r="C198" s="467" t="s">
        <v>1262</v>
      </c>
      <c r="D198" s="1130"/>
      <c r="E198" s="929"/>
      <c r="F198" s="1065"/>
      <c r="G198" s="590"/>
      <c r="H198" s="398"/>
      <c r="I198" s="86"/>
      <c r="J198" s="113"/>
      <c r="K198" s="398"/>
      <c r="L198" s="575"/>
      <c r="M198" s="413"/>
    </row>
    <row r="199" spans="1:13" ht="18.75" hidden="1" customHeight="1">
      <c r="A199" s="139" t="s">
        <v>389</v>
      </c>
      <c r="B199" s="139" t="s">
        <v>390</v>
      </c>
      <c r="D199" s="1130"/>
      <c r="E199" s="929"/>
      <c r="F199" s="1065" t="str">
        <f>INDEX(PT_DIFFERENTIATION_VTAR,MATCH(A199,PT_DIFFERENTIATION_VTAR_ID,0))</f>
        <v>Тариф на водоотведение</v>
      </c>
      <c r="G199" s="1122" t="str">
        <f>INDEX(PT_DIFFERENTIATION_NTAR,MATCH(B199,PT_DIFFERENTIATION_NTAR_ID,0))</f>
        <v/>
      </c>
      <c r="H199" s="215"/>
      <c r="I199" s="586"/>
      <c r="J199" s="587"/>
      <c r="K199" s="229"/>
      <c r="L199" s="215" t="s">
        <v>430</v>
      </c>
      <c r="M199" s="413"/>
    </row>
    <row r="200" spans="1:13" ht="18.75" hidden="1" customHeight="1">
      <c r="C200" s="467" t="s">
        <v>1255</v>
      </c>
      <c r="D200" s="1130"/>
      <c r="E200" s="929"/>
      <c r="F200" s="1065"/>
      <c r="G200" s="1122"/>
      <c r="H200" s="398"/>
      <c r="I200" s="86" t="s">
        <v>1254</v>
      </c>
      <c r="J200" s="113"/>
      <c r="K200" s="398"/>
      <c r="L200" s="575"/>
      <c r="M200" s="413"/>
    </row>
    <row r="201" spans="1:13" ht="0.75" hidden="1" customHeight="1">
      <c r="C201" s="467" t="s">
        <v>1262</v>
      </c>
      <c r="D201" s="1130"/>
      <c r="E201" s="929"/>
      <c r="F201" s="1065"/>
      <c r="G201" s="590"/>
      <c r="H201" s="398"/>
      <c r="I201" s="86"/>
      <c r="J201" s="113"/>
      <c r="K201" s="398"/>
      <c r="L201" s="575"/>
      <c r="M201" s="413"/>
    </row>
    <row r="202" spans="1:13" ht="18.75" hidden="1" customHeight="1">
      <c r="A202" s="139" t="s">
        <v>394</v>
      </c>
      <c r="B202" s="139" t="s">
        <v>395</v>
      </c>
      <c r="D202" s="1130"/>
      <c r="E202" s="929"/>
      <c r="F202" s="1065" t="str">
        <f>INDEX(PT_DIFFERENTIATION_VTAR,MATCH(A202,PT_DIFFERENTIATION_VTAR_ID,0))</f>
        <v>Тариф на транспортировку сточных вод</v>
      </c>
      <c r="G202" s="1122" t="str">
        <f>INDEX(PT_DIFFERENTIATION_NTAR,MATCH(B202,PT_DIFFERENTIATION_NTAR_ID,0))</f>
        <v/>
      </c>
      <c r="H202" s="215"/>
      <c r="I202" s="586"/>
      <c r="J202" s="587"/>
      <c r="K202" s="229"/>
      <c r="L202" s="215" t="s">
        <v>430</v>
      </c>
      <c r="M202" s="413"/>
    </row>
    <row r="203" spans="1:13" ht="18.75" hidden="1" customHeight="1">
      <c r="C203" s="467" t="s">
        <v>1255</v>
      </c>
      <c r="D203" s="1130"/>
      <c r="E203" s="929"/>
      <c r="F203" s="1065"/>
      <c r="G203" s="1122"/>
      <c r="H203" s="398"/>
      <c r="I203" s="86" t="s">
        <v>1254</v>
      </c>
      <c r="J203" s="113"/>
      <c r="K203" s="398"/>
      <c r="L203" s="575"/>
      <c r="M203" s="413"/>
    </row>
    <row r="204" spans="1:13" ht="0.75" hidden="1" customHeight="1">
      <c r="C204" s="467" t="s">
        <v>1262</v>
      </c>
      <c r="D204" s="1130"/>
      <c r="E204" s="929"/>
      <c r="F204" s="1065"/>
      <c r="G204" s="590"/>
      <c r="H204" s="398"/>
      <c r="I204" s="86"/>
      <c r="J204" s="113"/>
      <c r="K204" s="398"/>
      <c r="L204" s="575"/>
      <c r="M204" s="413"/>
    </row>
    <row r="205" spans="1:13" ht="18.75" hidden="1" customHeight="1">
      <c r="A205" s="139" t="s">
        <v>399</v>
      </c>
      <c r="B205" s="139" t="s">
        <v>400</v>
      </c>
      <c r="D205" s="1130"/>
      <c r="E205" s="929"/>
      <c r="F205" s="1065" t="str">
        <f>INDEX(PT_DIFFERENTIATION_VTAR,MATCH(A205,PT_DIFFERENTIATION_VTAR_ID,0))</f>
        <v>Тариф на подключение (технологическое присоединение) к централизованной системе водоотведения</v>
      </c>
      <c r="G205" s="1122" t="str">
        <f>INDEX(PT_DIFFERENTIATION_NTAR,MATCH(B205,PT_DIFFERENTIATION_NTAR_ID,0))</f>
        <v/>
      </c>
      <c r="H205" s="215"/>
      <c r="I205" s="586"/>
      <c r="J205" s="587"/>
      <c r="K205" s="229"/>
      <c r="L205" s="215" t="s">
        <v>430</v>
      </c>
      <c r="M205" s="413"/>
    </row>
    <row r="206" spans="1:13" ht="18.75" hidden="1" customHeight="1">
      <c r="C206" s="467" t="s">
        <v>1255</v>
      </c>
      <c r="D206" s="1130"/>
      <c r="E206" s="929"/>
      <c r="F206" s="1065"/>
      <c r="G206" s="1122"/>
      <c r="H206" s="398"/>
      <c r="I206" s="86" t="s">
        <v>1254</v>
      </c>
      <c r="J206" s="113"/>
      <c r="K206" s="398"/>
      <c r="L206" s="575"/>
      <c r="M206" s="413"/>
    </row>
    <row r="207" spans="1:13" ht="0.75" customHeight="1">
      <c r="C207" s="467" t="s">
        <v>1262</v>
      </c>
      <c r="D207" s="1130"/>
      <c r="E207" s="929"/>
      <c r="F207" s="1065"/>
      <c r="G207" s="590"/>
      <c r="H207" s="398"/>
      <c r="I207" s="86"/>
      <c r="J207" s="113"/>
      <c r="K207" s="398"/>
      <c r="L207" s="575"/>
      <c r="M207" s="413"/>
    </row>
    <row r="208" spans="1:13" ht="26.25" customHeight="1">
      <c r="D208" s="301"/>
      <c r="E208" s="158" t="s">
        <v>117</v>
      </c>
      <c r="F208" s="11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129"/>
      <c r="H208" s="1129"/>
      <c r="I208" s="1129"/>
      <c r="J208" s="1129"/>
      <c r="K208" s="1129"/>
      <c r="L208" s="1129"/>
      <c r="M208" s="409"/>
    </row>
    <row r="209" spans="1:13" ht="60.75" hidden="1" customHeight="1">
      <c r="A209" s="139" t="s">
        <v>281</v>
      </c>
      <c r="B209" s="139" t="s">
        <v>282</v>
      </c>
      <c r="D209" s="1130"/>
      <c r="E209" s="929"/>
      <c r="F209" s="10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122" t="str">
        <f>INDEX(PT_DIFFERENTIATION_NTAR,MATCH(B209,PT_DIFFERENTIATION_NTAR_ID,0))</f>
        <v/>
      </c>
      <c r="H209" s="215"/>
      <c r="I209" s="586"/>
      <c r="J209" s="587"/>
      <c r="K209" s="229"/>
      <c r="L209" s="215" t="s">
        <v>430</v>
      </c>
      <c r="M209" s="8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row>
    <row r="210" spans="1:13" ht="18.75" hidden="1" customHeight="1">
      <c r="C210" s="467" t="s">
        <v>1255</v>
      </c>
      <c r="D210" s="1130"/>
      <c r="E210" s="929"/>
      <c r="F210" s="1065"/>
      <c r="G210" s="1122"/>
      <c r="H210" s="398"/>
      <c r="I210" s="86" t="s">
        <v>1254</v>
      </c>
      <c r="J210" s="113"/>
      <c r="K210" s="398"/>
      <c r="L210" s="575"/>
      <c r="M210" s="893"/>
    </row>
    <row r="211" spans="1:13" ht="0.75" hidden="1" customHeight="1">
      <c r="C211" s="467" t="s">
        <v>1262</v>
      </c>
      <c r="D211" s="1130"/>
      <c r="E211" s="929"/>
      <c r="F211" s="1065"/>
      <c r="G211" s="590"/>
      <c r="H211" s="398"/>
      <c r="I211" s="86"/>
      <c r="J211" s="113"/>
      <c r="K211" s="398"/>
      <c r="L211" s="575"/>
      <c r="M211" s="893"/>
    </row>
    <row r="212" spans="1:13" ht="45" hidden="1" customHeight="1">
      <c r="A212" s="139" t="s">
        <v>286</v>
      </c>
      <c r="B212" s="139" t="s">
        <v>287</v>
      </c>
      <c r="D212" s="1130"/>
      <c r="E212" s="929"/>
      <c r="F212" s="1065" t="str">
        <f>INDEX(PT_DIFFERENTIATION_VTAR,MATCH(A212,PT_DIFFERENTIATION_VTAR_ID,0))</f>
        <v/>
      </c>
      <c r="G212" s="1122" t="str">
        <f>INDEX(PT_DIFFERENTIATION_NTAR,MATCH(B212,PT_DIFFERENTIATION_NTAR_ID,0))</f>
        <v/>
      </c>
      <c r="H212" s="215"/>
      <c r="I212" s="586"/>
      <c r="J212" s="587"/>
      <c r="K212" s="229"/>
      <c r="L212" s="215" t="s">
        <v>430</v>
      </c>
      <c r="M212" s="894"/>
    </row>
    <row r="213" spans="1:13" ht="18.75" hidden="1" customHeight="1">
      <c r="C213" s="467" t="s">
        <v>1255</v>
      </c>
      <c r="D213" s="1130"/>
      <c r="E213" s="929"/>
      <c r="F213" s="1065"/>
      <c r="G213" s="1122"/>
      <c r="H213" s="398"/>
      <c r="I213" s="86" t="s">
        <v>1254</v>
      </c>
      <c r="J213" s="113"/>
      <c r="K213" s="398"/>
      <c r="L213" s="575"/>
      <c r="M213" s="132"/>
    </row>
    <row r="214" spans="1:13" ht="0.75" hidden="1" customHeight="1">
      <c r="C214" s="467" t="s">
        <v>1262</v>
      </c>
      <c r="D214" s="1130"/>
      <c r="E214" s="929"/>
      <c r="F214" s="1065"/>
      <c r="G214" s="590"/>
      <c r="H214" s="398"/>
      <c r="I214" s="86"/>
      <c r="J214" s="113"/>
      <c r="K214" s="398"/>
      <c r="L214" s="575"/>
      <c r="M214" s="413"/>
    </row>
    <row r="215" spans="1:13" ht="45" hidden="1" customHeight="1">
      <c r="A215" s="139" t="s">
        <v>293</v>
      </c>
      <c r="B215" s="139" t="s">
        <v>294</v>
      </c>
      <c r="D215" s="1130"/>
      <c r="E215" s="929"/>
      <c r="F215" s="10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122" t="str">
        <f>INDEX(PT_DIFFERENTIATION_NTAR,MATCH(B215,PT_DIFFERENTIATION_NTAR_ID,0))</f>
        <v/>
      </c>
      <c r="H215" s="215"/>
      <c r="I215" s="586"/>
      <c r="J215" s="587"/>
      <c r="K215" s="229"/>
      <c r="L215" s="215" t="s">
        <v>430</v>
      </c>
      <c r="M215" s="413"/>
    </row>
    <row r="216" spans="1:13" ht="18.75" hidden="1" customHeight="1">
      <c r="C216" s="467" t="s">
        <v>1255</v>
      </c>
      <c r="D216" s="1130"/>
      <c r="E216" s="929"/>
      <c r="F216" s="1065"/>
      <c r="G216" s="1122"/>
      <c r="H216" s="398"/>
      <c r="I216" s="86" t="s">
        <v>1254</v>
      </c>
      <c r="J216" s="113"/>
      <c r="K216" s="398"/>
      <c r="L216" s="575"/>
      <c r="M216" s="413"/>
    </row>
    <row r="217" spans="1:13" ht="0.75" hidden="1" customHeight="1">
      <c r="C217" s="467" t="s">
        <v>1262</v>
      </c>
      <c r="D217" s="1130"/>
      <c r="E217" s="929"/>
      <c r="F217" s="1065"/>
      <c r="G217" s="590"/>
      <c r="H217" s="398"/>
      <c r="I217" s="86"/>
      <c r="J217" s="113"/>
      <c r="K217" s="398"/>
      <c r="L217" s="575"/>
      <c r="M217" s="413"/>
    </row>
    <row r="218" spans="1:13" ht="45" hidden="1" customHeight="1">
      <c r="A218" s="139" t="s">
        <v>299</v>
      </c>
      <c r="B218" s="139" t="s">
        <v>300</v>
      </c>
      <c r="D218" s="1130"/>
      <c r="E218" s="929"/>
      <c r="F218" s="10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122" t="str">
        <f>INDEX(PT_DIFFERENTIATION_NTAR,MATCH(B218,PT_DIFFERENTIATION_NTAR_ID,0))</f>
        <v/>
      </c>
      <c r="H218" s="215"/>
      <c r="I218" s="586"/>
      <c r="J218" s="587"/>
      <c r="K218" s="229"/>
      <c r="L218" s="215" t="s">
        <v>430</v>
      </c>
      <c r="M218" s="413"/>
    </row>
    <row r="219" spans="1:13" ht="18.75" hidden="1" customHeight="1">
      <c r="C219" s="467" t="s">
        <v>1255</v>
      </c>
      <c r="D219" s="1130"/>
      <c r="E219" s="929"/>
      <c r="F219" s="1065"/>
      <c r="G219" s="1122"/>
      <c r="H219" s="398"/>
      <c r="I219" s="86" t="s">
        <v>1254</v>
      </c>
      <c r="J219" s="113"/>
      <c r="K219" s="398"/>
      <c r="L219" s="575"/>
      <c r="M219" s="413"/>
    </row>
    <row r="220" spans="1:13" ht="0.75" hidden="1" customHeight="1">
      <c r="C220" s="467" t="s">
        <v>1262</v>
      </c>
      <c r="D220" s="1130"/>
      <c r="E220" s="929"/>
      <c r="F220" s="1065"/>
      <c r="G220" s="590"/>
      <c r="H220" s="398"/>
      <c r="I220" s="86"/>
      <c r="J220" s="113"/>
      <c r="K220" s="398"/>
      <c r="L220" s="575"/>
      <c r="M220" s="413"/>
    </row>
    <row r="221" spans="1:13" ht="18.75" hidden="1" customHeight="1">
      <c r="A221" s="139" t="s">
        <v>305</v>
      </c>
      <c r="B221" s="139" t="s">
        <v>306</v>
      </c>
      <c r="D221" s="1130"/>
      <c r="E221" s="929"/>
      <c r="F221" s="1065" t="str">
        <f>INDEX(PT_DIFFERENTIATION_VTAR,MATCH(A221,PT_DIFFERENTIATION_VTAR_ID,0))</f>
        <v>Тарифы на услуги по передаче тепловой энергии</v>
      </c>
      <c r="G221" s="1122" t="str">
        <f>INDEX(PT_DIFFERENTIATION_NTAR,MATCH(B221,PT_DIFFERENTIATION_NTAR_ID,0))</f>
        <v/>
      </c>
      <c r="H221" s="215"/>
      <c r="I221" s="586"/>
      <c r="J221" s="587"/>
      <c r="K221" s="229"/>
      <c r="L221" s="215" t="s">
        <v>430</v>
      </c>
      <c r="M221" s="413"/>
    </row>
    <row r="222" spans="1:13" ht="18.75" hidden="1" customHeight="1">
      <c r="C222" s="467" t="s">
        <v>1255</v>
      </c>
      <c r="D222" s="1130"/>
      <c r="E222" s="929"/>
      <c r="F222" s="1065"/>
      <c r="G222" s="1122"/>
      <c r="H222" s="398"/>
      <c r="I222" s="86" t="s">
        <v>1254</v>
      </c>
      <c r="J222" s="113"/>
      <c r="K222" s="398"/>
      <c r="L222" s="575"/>
      <c r="M222" s="413"/>
    </row>
    <row r="223" spans="1:13" ht="0.75" hidden="1" customHeight="1">
      <c r="C223" s="467" t="s">
        <v>1262</v>
      </c>
      <c r="D223" s="1130"/>
      <c r="E223" s="929"/>
      <c r="F223" s="1065"/>
      <c r="G223" s="590"/>
      <c r="H223" s="398"/>
      <c r="I223" s="86"/>
      <c r="J223" s="113"/>
      <c r="K223" s="398"/>
      <c r="L223" s="575"/>
      <c r="M223" s="413"/>
    </row>
    <row r="224" spans="1:13" ht="18.75" hidden="1" customHeight="1">
      <c r="A224" s="139" t="s">
        <v>311</v>
      </c>
      <c r="B224" s="139" t="s">
        <v>312</v>
      </c>
      <c r="D224" s="1130"/>
      <c r="E224" s="929"/>
      <c r="F224" s="1065" t="str">
        <f>INDEX(PT_DIFFERENTIATION_VTAR,MATCH(A224,PT_DIFFERENTIATION_VTAR_ID,0))</f>
        <v>Тарифы на услуги по передаче теплоносителя</v>
      </c>
      <c r="G224" s="1122" t="str">
        <f>INDEX(PT_DIFFERENTIATION_NTAR,MATCH(B224,PT_DIFFERENTIATION_NTAR_ID,0))</f>
        <v/>
      </c>
      <c r="H224" s="215"/>
      <c r="I224" s="586"/>
      <c r="J224" s="587"/>
      <c r="K224" s="229"/>
      <c r="L224" s="215" t="s">
        <v>430</v>
      </c>
      <c r="M224" s="413"/>
    </row>
    <row r="225" spans="1:13" ht="18.75" hidden="1" customHeight="1">
      <c r="C225" s="467" t="s">
        <v>1255</v>
      </c>
      <c r="D225" s="1130"/>
      <c r="E225" s="929"/>
      <c r="F225" s="1065"/>
      <c r="G225" s="1122"/>
      <c r="H225" s="398"/>
      <c r="I225" s="86" t="s">
        <v>1254</v>
      </c>
      <c r="J225" s="113"/>
      <c r="K225" s="398"/>
      <c r="L225" s="575"/>
      <c r="M225" s="413"/>
    </row>
    <row r="226" spans="1:13" ht="0.75" hidden="1" customHeight="1">
      <c r="C226" s="467" t="s">
        <v>1262</v>
      </c>
      <c r="D226" s="1130"/>
      <c r="E226" s="929"/>
      <c r="F226" s="1065"/>
      <c r="G226" s="590"/>
      <c r="H226" s="398"/>
      <c r="I226" s="86"/>
      <c r="J226" s="113"/>
      <c r="K226" s="398"/>
      <c r="L226" s="575"/>
      <c r="M226" s="413"/>
    </row>
    <row r="227" spans="1:13" ht="18.75" hidden="1" customHeight="1">
      <c r="A227" s="139" t="s">
        <v>317</v>
      </c>
      <c r="B227" s="139" t="s">
        <v>318</v>
      </c>
      <c r="D227" s="1130"/>
      <c r="E227" s="929"/>
      <c r="F227" s="10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122" t="str">
        <f>INDEX(PT_DIFFERENTIATION_NTAR,MATCH(B227,PT_DIFFERENTIATION_NTAR_ID,0))</f>
        <v/>
      </c>
      <c r="H227" s="215"/>
      <c r="I227" s="586"/>
      <c r="J227" s="587"/>
      <c r="K227" s="229"/>
      <c r="L227" s="215" t="s">
        <v>430</v>
      </c>
      <c r="M227" s="413"/>
    </row>
    <row r="228" spans="1:13" ht="18.75" hidden="1" customHeight="1">
      <c r="C228" s="467" t="s">
        <v>1255</v>
      </c>
      <c r="D228" s="1130"/>
      <c r="E228" s="929"/>
      <c r="F228" s="1065"/>
      <c r="G228" s="1122"/>
      <c r="H228" s="398"/>
      <c r="I228" s="86" t="s">
        <v>1254</v>
      </c>
      <c r="J228" s="113"/>
      <c r="K228" s="398"/>
      <c r="L228" s="575"/>
      <c r="M228" s="413"/>
    </row>
    <row r="229" spans="1:13" ht="0.75" hidden="1" customHeight="1">
      <c r="C229" s="467" t="s">
        <v>1262</v>
      </c>
      <c r="D229" s="1130"/>
      <c r="E229" s="929"/>
      <c r="F229" s="1065"/>
      <c r="G229" s="590"/>
      <c r="H229" s="398"/>
      <c r="I229" s="86"/>
      <c r="J229" s="113"/>
      <c r="K229" s="398"/>
      <c r="L229" s="575"/>
      <c r="M229" s="413"/>
    </row>
    <row r="230" spans="1:13" ht="18.75" hidden="1" customHeight="1">
      <c r="A230" s="139" t="s">
        <v>323</v>
      </c>
      <c r="B230" s="139" t="s">
        <v>324</v>
      </c>
      <c r="D230" s="1130"/>
      <c r="E230" s="929"/>
      <c r="F230" s="1065" t="str">
        <f>INDEX(PT_DIFFERENTIATION_VTAR,MATCH(A230,PT_DIFFERENTIATION_VTAR_ID,0))</f>
        <v>Плата за подключение (технологическое присоединение) к системе теплоснабжения</v>
      </c>
      <c r="G230" s="1122" t="str">
        <f>INDEX(PT_DIFFERENTIATION_NTAR,MATCH(B230,PT_DIFFERENTIATION_NTAR_ID,0))</f>
        <v/>
      </c>
      <c r="H230" s="215"/>
      <c r="I230" s="586"/>
      <c r="J230" s="587"/>
      <c r="K230" s="229"/>
      <c r="L230" s="215" t="s">
        <v>430</v>
      </c>
      <c r="M230" s="413"/>
    </row>
    <row r="231" spans="1:13" ht="18.75" hidden="1" customHeight="1">
      <c r="C231" s="467" t="s">
        <v>1255</v>
      </c>
      <c r="D231" s="1130"/>
      <c r="E231" s="929"/>
      <c r="F231" s="1065"/>
      <c r="G231" s="1122"/>
      <c r="H231" s="398"/>
      <c r="I231" s="86" t="s">
        <v>1254</v>
      </c>
      <c r="J231" s="113"/>
      <c r="K231" s="398"/>
      <c r="L231" s="575"/>
      <c r="M231" s="413"/>
    </row>
    <row r="232" spans="1:13" ht="0.75" hidden="1" customHeight="1">
      <c r="C232" s="467" t="s">
        <v>1262</v>
      </c>
      <c r="D232" s="1130"/>
      <c r="E232" s="929"/>
      <c r="F232" s="1065"/>
      <c r="G232" s="590"/>
      <c r="H232" s="398"/>
      <c r="I232" s="86"/>
      <c r="J232" s="113"/>
      <c r="K232" s="398"/>
      <c r="L232" s="575"/>
      <c r="M232" s="413"/>
    </row>
    <row r="233" spans="1:13" ht="18.75" hidden="1" customHeight="1">
      <c r="A233" s="139" t="s">
        <v>329</v>
      </c>
      <c r="B233" s="139" t="s">
        <v>330</v>
      </c>
      <c r="D233" s="1130"/>
      <c r="E233" s="929"/>
      <c r="F233" s="1065" t="str">
        <f>INDEX(PT_DIFFERENTIATION_VTAR,MATCH(A233,PT_DIFFERENTIATION_VTAR_ID,0))</f>
        <v>Плата за подключение (технологическое присоединение) к системе теплоснабжения (индивидуальная)</v>
      </c>
      <c r="G233" s="1122" t="str">
        <f>INDEX(PT_DIFFERENTIATION_NTAR,MATCH(B233,PT_DIFFERENTIATION_NTAR_ID,0))</f>
        <v/>
      </c>
      <c r="H233" s="215"/>
      <c r="I233" s="586"/>
      <c r="J233" s="587"/>
      <c r="K233" s="229"/>
      <c r="L233" s="215" t="s">
        <v>430</v>
      </c>
      <c r="M233" s="413"/>
    </row>
    <row r="234" spans="1:13" ht="18.75" hidden="1" customHeight="1">
      <c r="C234" s="467" t="s">
        <v>1255</v>
      </c>
      <c r="D234" s="1130"/>
      <c r="E234" s="929"/>
      <c r="F234" s="1065"/>
      <c r="G234" s="1122"/>
      <c r="H234" s="398"/>
      <c r="I234" s="86" t="s">
        <v>1254</v>
      </c>
      <c r="J234" s="113"/>
      <c r="K234" s="398"/>
      <c r="L234" s="575"/>
      <c r="M234" s="413"/>
    </row>
    <row r="235" spans="1:13" ht="0.75" hidden="1" customHeight="1">
      <c r="C235" s="467" t="s">
        <v>1262</v>
      </c>
      <c r="D235" s="1130"/>
      <c r="E235" s="929"/>
      <c r="F235" s="1065"/>
      <c r="G235" s="590"/>
      <c r="H235" s="398"/>
      <c r="I235" s="86"/>
      <c r="J235" s="113"/>
      <c r="K235" s="398"/>
      <c r="L235" s="575"/>
      <c r="M235" s="413"/>
    </row>
    <row r="236" spans="1:13" ht="18.75" hidden="1" customHeight="1">
      <c r="A236" s="139" t="s">
        <v>349</v>
      </c>
      <c r="B236" s="139" t="s">
        <v>350</v>
      </c>
      <c r="D236" s="1130"/>
      <c r="E236" s="929"/>
      <c r="F236" s="1065" t="str">
        <f>INDEX(PT_DIFFERENTIATION_VTAR,MATCH(A236,PT_DIFFERENTIATION_VTAR_ID,0))</f>
        <v>Тариф на питьевую воду (питьевое водоснабжение)</v>
      </c>
      <c r="G236" s="1122" t="str">
        <f>INDEX(PT_DIFFERENTIATION_NTAR,MATCH(B236,PT_DIFFERENTIATION_NTAR_ID,0))</f>
        <v/>
      </c>
      <c r="H236" s="215"/>
      <c r="I236" s="586"/>
      <c r="J236" s="587"/>
      <c r="K236" s="229"/>
      <c r="L236" s="215" t="s">
        <v>430</v>
      </c>
      <c r="M236" s="413"/>
    </row>
    <row r="237" spans="1:13" ht="18.75" hidden="1" customHeight="1">
      <c r="C237" s="467" t="s">
        <v>1255</v>
      </c>
      <c r="D237" s="1130"/>
      <c r="E237" s="929"/>
      <c r="F237" s="1065"/>
      <c r="G237" s="1122"/>
      <c r="H237" s="398"/>
      <c r="I237" s="86" t="s">
        <v>1254</v>
      </c>
      <c r="J237" s="113"/>
      <c r="K237" s="398"/>
      <c r="L237" s="575"/>
      <c r="M237" s="413"/>
    </row>
    <row r="238" spans="1:13" ht="0.75" hidden="1" customHeight="1">
      <c r="C238" s="467" t="s">
        <v>1262</v>
      </c>
      <c r="D238" s="1130"/>
      <c r="E238" s="929"/>
      <c r="F238" s="1065"/>
      <c r="G238" s="590"/>
      <c r="H238" s="398"/>
      <c r="I238" s="86"/>
      <c r="J238" s="113"/>
      <c r="K238" s="398"/>
      <c r="L238" s="575"/>
      <c r="M238" s="413"/>
    </row>
    <row r="239" spans="1:13" ht="18.75" hidden="1" customHeight="1">
      <c r="A239" s="139" t="s">
        <v>354</v>
      </c>
      <c r="B239" s="139" t="s">
        <v>355</v>
      </c>
      <c r="D239" s="1130"/>
      <c r="E239" s="929"/>
      <c r="F239" s="1065" t="str">
        <f>INDEX(PT_DIFFERENTIATION_VTAR,MATCH(A239,PT_DIFFERENTIATION_VTAR_ID,0))</f>
        <v>Тариф на техническую воду</v>
      </c>
      <c r="G239" s="1122" t="str">
        <f>INDEX(PT_DIFFERENTIATION_NTAR,MATCH(B239,PT_DIFFERENTIATION_NTAR_ID,0))</f>
        <v/>
      </c>
      <c r="H239" s="215"/>
      <c r="I239" s="586"/>
      <c r="J239" s="587"/>
      <c r="K239" s="229"/>
      <c r="L239" s="215" t="s">
        <v>430</v>
      </c>
      <c r="M239" s="413"/>
    </row>
    <row r="240" spans="1:13" ht="18.75" hidden="1" customHeight="1">
      <c r="C240" s="467" t="s">
        <v>1255</v>
      </c>
      <c r="D240" s="1130"/>
      <c r="E240" s="929"/>
      <c r="F240" s="1065"/>
      <c r="G240" s="1122"/>
      <c r="H240" s="398"/>
      <c r="I240" s="86" t="s">
        <v>1254</v>
      </c>
      <c r="J240" s="113"/>
      <c r="K240" s="398"/>
      <c r="L240" s="575"/>
      <c r="M240" s="413"/>
    </row>
    <row r="241" spans="1:13" ht="0.75" hidden="1" customHeight="1">
      <c r="C241" s="467" t="s">
        <v>1262</v>
      </c>
      <c r="D241" s="1130"/>
      <c r="E241" s="929"/>
      <c r="F241" s="1065"/>
      <c r="G241" s="590"/>
      <c r="H241" s="398"/>
      <c r="I241" s="86"/>
      <c r="J241" s="113"/>
      <c r="K241" s="398"/>
      <c r="L241" s="575"/>
      <c r="M241" s="413"/>
    </row>
    <row r="242" spans="1:13" ht="18.75" hidden="1" customHeight="1">
      <c r="A242" s="139" t="s">
        <v>359</v>
      </c>
      <c r="B242" s="139" t="s">
        <v>360</v>
      </c>
      <c r="D242" s="1130"/>
      <c r="E242" s="929"/>
      <c r="F242" s="1065" t="str">
        <f>INDEX(PT_DIFFERENTIATION_VTAR,MATCH(A242,PT_DIFFERENTIATION_VTAR_ID,0))</f>
        <v>Тариф на транспортировку воды</v>
      </c>
      <c r="G242" s="1122" t="str">
        <f>INDEX(PT_DIFFERENTIATION_NTAR,MATCH(B242,PT_DIFFERENTIATION_NTAR_ID,0))</f>
        <v/>
      </c>
      <c r="H242" s="215"/>
      <c r="I242" s="586"/>
      <c r="J242" s="587"/>
      <c r="K242" s="229"/>
      <c r="L242" s="215" t="s">
        <v>430</v>
      </c>
      <c r="M242" s="413"/>
    </row>
    <row r="243" spans="1:13" ht="18.75" hidden="1" customHeight="1">
      <c r="C243" s="467" t="s">
        <v>1255</v>
      </c>
      <c r="D243" s="1130"/>
      <c r="E243" s="929"/>
      <c r="F243" s="1065"/>
      <c r="G243" s="1122"/>
      <c r="H243" s="398"/>
      <c r="I243" s="86" t="s">
        <v>1254</v>
      </c>
      <c r="J243" s="113"/>
      <c r="K243" s="398"/>
      <c r="L243" s="575"/>
      <c r="M243" s="413"/>
    </row>
    <row r="244" spans="1:13" ht="0.75" hidden="1" customHeight="1">
      <c r="C244" s="467" t="s">
        <v>1262</v>
      </c>
      <c r="D244" s="1130"/>
      <c r="E244" s="929"/>
      <c r="F244" s="1065"/>
      <c r="G244" s="590"/>
      <c r="H244" s="398"/>
      <c r="I244" s="86"/>
      <c r="J244" s="113"/>
      <c r="K244" s="398"/>
      <c r="L244" s="575"/>
      <c r="M244" s="413"/>
    </row>
    <row r="245" spans="1:13" ht="18.75" hidden="1" customHeight="1">
      <c r="A245" s="139" t="s">
        <v>364</v>
      </c>
      <c r="B245" s="139" t="s">
        <v>365</v>
      </c>
      <c r="D245" s="1130"/>
      <c r="E245" s="929"/>
      <c r="F245" s="1065" t="str">
        <f>INDEX(PT_DIFFERENTIATION_VTAR,MATCH(A245,PT_DIFFERENTIATION_VTAR_ID,0))</f>
        <v>Тариф на подвоз воды</v>
      </c>
      <c r="G245" s="1122" t="str">
        <f>INDEX(PT_DIFFERENTIATION_NTAR,MATCH(B245,PT_DIFFERENTIATION_NTAR_ID,0))</f>
        <v/>
      </c>
      <c r="H245" s="215"/>
      <c r="I245" s="586"/>
      <c r="J245" s="587"/>
      <c r="K245" s="229"/>
      <c r="L245" s="215" t="s">
        <v>430</v>
      </c>
      <c r="M245" s="413"/>
    </row>
    <row r="246" spans="1:13" ht="18.75" hidden="1" customHeight="1">
      <c r="C246" s="467" t="s">
        <v>1255</v>
      </c>
      <c r="D246" s="1130"/>
      <c r="E246" s="929"/>
      <c r="F246" s="1065"/>
      <c r="G246" s="1122"/>
      <c r="H246" s="398"/>
      <c r="I246" s="86" t="s">
        <v>1254</v>
      </c>
      <c r="J246" s="113"/>
      <c r="K246" s="398"/>
      <c r="L246" s="575"/>
      <c r="M246" s="413"/>
    </row>
    <row r="247" spans="1:13" ht="0.75" hidden="1" customHeight="1">
      <c r="C247" s="467" t="s">
        <v>1262</v>
      </c>
      <c r="D247" s="1130"/>
      <c r="E247" s="929"/>
      <c r="F247" s="1065"/>
      <c r="G247" s="590"/>
      <c r="H247" s="398"/>
      <c r="I247" s="86"/>
      <c r="J247" s="113"/>
      <c r="K247" s="398"/>
      <c r="L247" s="575"/>
      <c r="M247" s="413"/>
    </row>
    <row r="248" spans="1:13" ht="18.75" hidden="1" customHeight="1">
      <c r="A248" s="139" t="s">
        <v>369</v>
      </c>
      <c r="B248" s="139" t="s">
        <v>370</v>
      </c>
      <c r="D248" s="1130"/>
      <c r="E248" s="929"/>
      <c r="F248" s="10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122" t="str">
        <f>INDEX(PT_DIFFERENTIATION_NTAR,MATCH(B248,PT_DIFFERENTIATION_NTAR_ID,0))</f>
        <v/>
      </c>
      <c r="H248" s="215"/>
      <c r="I248" s="586"/>
      <c r="J248" s="587"/>
      <c r="K248" s="229"/>
      <c r="L248" s="215" t="s">
        <v>430</v>
      </c>
      <c r="M248" s="413"/>
    </row>
    <row r="249" spans="1:13" ht="18.75" hidden="1" customHeight="1">
      <c r="C249" s="467" t="s">
        <v>1255</v>
      </c>
      <c r="D249" s="1130"/>
      <c r="E249" s="929"/>
      <c r="F249" s="1065"/>
      <c r="G249" s="1122"/>
      <c r="H249" s="398"/>
      <c r="I249" s="86" t="s">
        <v>1254</v>
      </c>
      <c r="J249" s="113"/>
      <c r="K249" s="398"/>
      <c r="L249" s="575"/>
      <c r="M249" s="413"/>
    </row>
    <row r="250" spans="1:13" ht="0.75" hidden="1" customHeight="1">
      <c r="C250" s="467" t="s">
        <v>1262</v>
      </c>
      <c r="D250" s="1130"/>
      <c r="E250" s="929"/>
      <c r="F250" s="1065"/>
      <c r="G250" s="590"/>
      <c r="H250" s="398"/>
      <c r="I250" s="86"/>
      <c r="J250" s="113"/>
      <c r="K250" s="398"/>
      <c r="L250" s="575"/>
      <c r="M250" s="413"/>
    </row>
    <row r="251" spans="1:13" ht="18.75" hidden="1" customHeight="1">
      <c r="A251" s="139" t="s">
        <v>374</v>
      </c>
      <c r="B251" s="139" t="s">
        <v>375</v>
      </c>
      <c r="D251" s="1130"/>
      <c r="E251" s="929"/>
      <c r="F251" s="1065" t="str">
        <f>INDEX(PT_DIFFERENTIATION_VTAR,MATCH(A251,PT_DIFFERENTIATION_VTAR_ID,0))</f>
        <v>Тариф на горячую воду (горячее водоснабжение)</v>
      </c>
      <c r="G251" s="1122" t="str">
        <f>INDEX(PT_DIFFERENTIATION_NTAR,MATCH(B251,PT_DIFFERENTIATION_NTAR_ID,0))</f>
        <v/>
      </c>
      <c r="H251" s="215"/>
      <c r="I251" s="586"/>
      <c r="J251" s="587"/>
      <c r="K251" s="229"/>
      <c r="L251" s="215" t="s">
        <v>430</v>
      </c>
      <c r="M251" s="413"/>
    </row>
    <row r="252" spans="1:13" ht="18.75" hidden="1" customHeight="1">
      <c r="C252" s="467" t="s">
        <v>1255</v>
      </c>
      <c r="D252" s="1130"/>
      <c r="E252" s="929"/>
      <c r="F252" s="1065"/>
      <c r="G252" s="1122"/>
      <c r="H252" s="398"/>
      <c r="I252" s="86" t="s">
        <v>1254</v>
      </c>
      <c r="J252" s="113"/>
      <c r="K252" s="398"/>
      <c r="L252" s="575"/>
      <c r="M252" s="413"/>
    </row>
    <row r="253" spans="1:13" ht="0.75" hidden="1" customHeight="1">
      <c r="C253" s="467" t="s">
        <v>1262</v>
      </c>
      <c r="D253" s="1130"/>
      <c r="E253" s="929"/>
      <c r="F253" s="1065"/>
      <c r="G253" s="590"/>
      <c r="H253" s="398"/>
      <c r="I253" s="86"/>
      <c r="J253" s="113"/>
      <c r="K253" s="398"/>
      <c r="L253" s="575"/>
      <c r="M253" s="413"/>
    </row>
    <row r="254" spans="1:13" ht="18.75" hidden="1" customHeight="1">
      <c r="A254" s="139" t="s">
        <v>379</v>
      </c>
      <c r="B254" s="139" t="s">
        <v>380</v>
      </c>
      <c r="D254" s="1130"/>
      <c r="E254" s="929"/>
      <c r="F254" s="1065" t="str">
        <f>INDEX(PT_DIFFERENTIATION_VTAR,MATCH(A254,PT_DIFFERENTIATION_VTAR_ID,0))</f>
        <v>Тариф на транспортировку горячей воды</v>
      </c>
      <c r="G254" s="1122" t="str">
        <f>INDEX(PT_DIFFERENTIATION_NTAR,MATCH(B254,PT_DIFFERENTIATION_NTAR_ID,0))</f>
        <v/>
      </c>
      <c r="H254" s="215"/>
      <c r="I254" s="586"/>
      <c r="J254" s="587"/>
      <c r="K254" s="229"/>
      <c r="L254" s="215" t="s">
        <v>430</v>
      </c>
      <c r="M254" s="413"/>
    </row>
    <row r="255" spans="1:13" ht="18.75" hidden="1" customHeight="1">
      <c r="C255" s="467" t="s">
        <v>1255</v>
      </c>
      <c r="D255" s="1130"/>
      <c r="E255" s="929"/>
      <c r="F255" s="1065"/>
      <c r="G255" s="1122"/>
      <c r="H255" s="398"/>
      <c r="I255" s="86" t="s">
        <v>1254</v>
      </c>
      <c r="J255" s="113"/>
      <c r="K255" s="398"/>
      <c r="L255" s="575"/>
      <c r="M255" s="413"/>
    </row>
    <row r="256" spans="1:13" ht="0.75" hidden="1" customHeight="1">
      <c r="C256" s="467" t="s">
        <v>1262</v>
      </c>
      <c r="D256" s="1130"/>
      <c r="E256" s="929"/>
      <c r="F256" s="1065"/>
      <c r="G256" s="590"/>
      <c r="H256" s="398"/>
      <c r="I256" s="86"/>
      <c r="J256" s="113"/>
      <c r="K256" s="398"/>
      <c r="L256" s="575"/>
      <c r="M256" s="413"/>
    </row>
    <row r="257" spans="1:13" ht="18.75" hidden="1" customHeight="1">
      <c r="A257" s="139" t="s">
        <v>384</v>
      </c>
      <c r="B257" s="139" t="s">
        <v>385</v>
      </c>
      <c r="D257" s="1130"/>
      <c r="E257" s="929"/>
      <c r="F257" s="10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122" t="str">
        <f>INDEX(PT_DIFFERENTIATION_NTAR,MATCH(B257,PT_DIFFERENTIATION_NTAR_ID,0))</f>
        <v/>
      </c>
      <c r="H257" s="215"/>
      <c r="I257" s="586"/>
      <c r="J257" s="587"/>
      <c r="K257" s="229"/>
      <c r="L257" s="215" t="s">
        <v>430</v>
      </c>
      <c r="M257" s="413"/>
    </row>
    <row r="258" spans="1:13" ht="18.75" hidden="1" customHeight="1">
      <c r="C258" s="467" t="s">
        <v>1255</v>
      </c>
      <c r="D258" s="1130"/>
      <c r="E258" s="929"/>
      <c r="F258" s="1065"/>
      <c r="G258" s="1122"/>
      <c r="H258" s="398"/>
      <c r="I258" s="86" t="s">
        <v>1254</v>
      </c>
      <c r="J258" s="113"/>
      <c r="K258" s="398"/>
      <c r="L258" s="575"/>
      <c r="M258" s="413"/>
    </row>
    <row r="259" spans="1:13" ht="0.75" hidden="1" customHeight="1">
      <c r="C259" s="467" t="s">
        <v>1262</v>
      </c>
      <c r="D259" s="1130"/>
      <c r="E259" s="929"/>
      <c r="F259" s="1065"/>
      <c r="G259" s="590"/>
      <c r="H259" s="398"/>
      <c r="I259" s="86"/>
      <c r="J259" s="113"/>
      <c r="K259" s="398"/>
      <c r="L259" s="575"/>
      <c r="M259" s="413"/>
    </row>
    <row r="260" spans="1:13" ht="18.75" hidden="1" customHeight="1">
      <c r="A260" s="139" t="s">
        <v>389</v>
      </c>
      <c r="B260" s="139" t="s">
        <v>390</v>
      </c>
      <c r="D260" s="1130"/>
      <c r="E260" s="929"/>
      <c r="F260" s="1065" t="str">
        <f>INDEX(PT_DIFFERENTIATION_VTAR,MATCH(A260,PT_DIFFERENTIATION_VTAR_ID,0))</f>
        <v>Тариф на водоотведение</v>
      </c>
      <c r="G260" s="1122" t="str">
        <f>INDEX(PT_DIFFERENTIATION_NTAR,MATCH(B260,PT_DIFFERENTIATION_NTAR_ID,0))</f>
        <v/>
      </c>
      <c r="H260" s="215"/>
      <c r="I260" s="586"/>
      <c r="J260" s="587"/>
      <c r="K260" s="229"/>
      <c r="L260" s="215" t="s">
        <v>430</v>
      </c>
      <c r="M260" s="413"/>
    </row>
    <row r="261" spans="1:13" ht="18.75" hidden="1" customHeight="1">
      <c r="C261" s="467" t="s">
        <v>1255</v>
      </c>
      <c r="D261" s="1130"/>
      <c r="E261" s="929"/>
      <c r="F261" s="1065"/>
      <c r="G261" s="1122"/>
      <c r="H261" s="398"/>
      <c r="I261" s="86" t="s">
        <v>1254</v>
      </c>
      <c r="J261" s="113"/>
      <c r="K261" s="398"/>
      <c r="L261" s="575"/>
      <c r="M261" s="413"/>
    </row>
    <row r="262" spans="1:13" ht="0.75" hidden="1" customHeight="1">
      <c r="C262" s="467" t="s">
        <v>1262</v>
      </c>
      <c r="D262" s="1130"/>
      <c r="E262" s="929"/>
      <c r="F262" s="1065"/>
      <c r="G262" s="590"/>
      <c r="H262" s="398"/>
      <c r="I262" s="86"/>
      <c r="J262" s="113"/>
      <c r="K262" s="398"/>
      <c r="L262" s="575"/>
      <c r="M262" s="413"/>
    </row>
    <row r="263" spans="1:13" ht="18.75" hidden="1" customHeight="1">
      <c r="A263" s="139" t="s">
        <v>394</v>
      </c>
      <c r="B263" s="139" t="s">
        <v>395</v>
      </c>
      <c r="D263" s="1130"/>
      <c r="E263" s="929"/>
      <c r="F263" s="1065" t="str">
        <f>INDEX(PT_DIFFERENTIATION_VTAR,MATCH(A263,PT_DIFFERENTIATION_VTAR_ID,0))</f>
        <v>Тариф на транспортировку сточных вод</v>
      </c>
      <c r="G263" s="1122" t="str">
        <f>INDEX(PT_DIFFERENTIATION_NTAR,MATCH(B263,PT_DIFFERENTIATION_NTAR_ID,0))</f>
        <v/>
      </c>
      <c r="H263" s="215"/>
      <c r="I263" s="586"/>
      <c r="J263" s="587"/>
      <c r="K263" s="229"/>
      <c r="L263" s="215" t="s">
        <v>430</v>
      </c>
      <c r="M263" s="413"/>
    </row>
    <row r="264" spans="1:13" ht="18.75" hidden="1" customHeight="1">
      <c r="C264" s="467" t="s">
        <v>1255</v>
      </c>
      <c r="D264" s="1130"/>
      <c r="E264" s="929"/>
      <c r="F264" s="1065"/>
      <c r="G264" s="1122"/>
      <c r="H264" s="398"/>
      <c r="I264" s="86" t="s">
        <v>1254</v>
      </c>
      <c r="J264" s="113"/>
      <c r="K264" s="398"/>
      <c r="L264" s="575"/>
      <c r="M264" s="413"/>
    </row>
    <row r="265" spans="1:13" ht="0.75" hidden="1" customHeight="1">
      <c r="C265" s="467" t="s">
        <v>1262</v>
      </c>
      <c r="D265" s="1130"/>
      <c r="E265" s="929"/>
      <c r="F265" s="1065"/>
      <c r="G265" s="590"/>
      <c r="H265" s="398"/>
      <c r="I265" s="86"/>
      <c r="J265" s="113"/>
      <c r="K265" s="398"/>
      <c r="L265" s="575"/>
      <c r="M265" s="413"/>
    </row>
    <row r="266" spans="1:13" ht="18.75" hidden="1" customHeight="1">
      <c r="A266" s="139" t="s">
        <v>399</v>
      </c>
      <c r="B266" s="139" t="s">
        <v>400</v>
      </c>
      <c r="D266" s="1130"/>
      <c r="E266" s="929"/>
      <c r="F266" s="1065" t="str">
        <f>INDEX(PT_DIFFERENTIATION_VTAR,MATCH(A266,PT_DIFFERENTIATION_VTAR_ID,0))</f>
        <v>Тариф на подключение (технологическое присоединение) к централизованной системе водоотведения</v>
      </c>
      <c r="G266" s="1122" t="str">
        <f>INDEX(PT_DIFFERENTIATION_NTAR,MATCH(B266,PT_DIFFERENTIATION_NTAR_ID,0))</f>
        <v/>
      </c>
      <c r="H266" s="215"/>
      <c r="I266" s="586"/>
      <c r="J266" s="587"/>
      <c r="K266" s="229"/>
      <c r="L266" s="215" t="s">
        <v>430</v>
      </c>
      <c r="M266" s="413"/>
    </row>
    <row r="267" spans="1:13" ht="18.75" hidden="1" customHeight="1">
      <c r="C267" s="467" t="s">
        <v>1255</v>
      </c>
      <c r="D267" s="1130"/>
      <c r="E267" s="929"/>
      <c r="F267" s="1065"/>
      <c r="G267" s="1122"/>
      <c r="H267" s="398"/>
      <c r="I267" s="86" t="s">
        <v>1254</v>
      </c>
      <c r="J267" s="113"/>
      <c r="K267" s="398"/>
      <c r="L267" s="575"/>
      <c r="M267" s="413"/>
    </row>
    <row r="268" spans="1:13" ht="0.75" customHeight="1">
      <c r="C268" s="467" t="s">
        <v>1262</v>
      </c>
      <c r="D268" s="1130"/>
      <c r="E268" s="929"/>
      <c r="F268" s="1065"/>
      <c r="G268" s="590"/>
      <c r="H268" s="398"/>
      <c r="I268" s="86"/>
      <c r="J268" s="113"/>
      <c r="K268" s="398"/>
      <c r="L268" s="575"/>
      <c r="M268" s="413"/>
    </row>
    <row r="269" spans="1:13" ht="25.5" customHeight="1">
      <c r="D269" s="301"/>
      <c r="E269" s="158" t="s">
        <v>75</v>
      </c>
      <c r="F269" s="11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129"/>
      <c r="H269" s="1129"/>
      <c r="I269" s="1129"/>
      <c r="J269" s="1129"/>
      <c r="K269" s="1129"/>
      <c r="L269" s="1129"/>
      <c r="M269" s="409"/>
    </row>
    <row r="270" spans="1:13" ht="60.75" hidden="1" customHeight="1">
      <c r="A270" s="139" t="s">
        <v>281</v>
      </c>
      <c r="B270" s="139" t="s">
        <v>282</v>
      </c>
      <c r="D270" s="1130"/>
      <c r="E270" s="929"/>
      <c r="F270" s="10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122" t="str">
        <f>INDEX(PT_DIFFERENTIATION_NTAR,MATCH(B270,PT_DIFFERENTIATION_NTAR_ID,0))</f>
        <v/>
      </c>
      <c r="H270" s="215"/>
      <c r="I270" s="586"/>
      <c r="J270" s="587"/>
      <c r="K270" s="229"/>
      <c r="L270" s="215" t="s">
        <v>430</v>
      </c>
      <c r="M270" s="8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row>
    <row r="271" spans="1:13" ht="18.75" hidden="1" customHeight="1">
      <c r="C271" s="467" t="s">
        <v>1255</v>
      </c>
      <c r="D271" s="1130"/>
      <c r="E271" s="929"/>
      <c r="F271" s="1065"/>
      <c r="G271" s="1122"/>
      <c r="H271" s="398"/>
      <c r="I271" s="86" t="s">
        <v>1254</v>
      </c>
      <c r="J271" s="113"/>
      <c r="K271" s="398"/>
      <c r="L271" s="575"/>
      <c r="M271" s="893"/>
    </row>
    <row r="272" spans="1:13" ht="0.75" hidden="1" customHeight="1">
      <c r="C272" s="467" t="s">
        <v>1262</v>
      </c>
      <c r="D272" s="1130"/>
      <c r="E272" s="929"/>
      <c r="F272" s="1065"/>
      <c r="G272" s="590"/>
      <c r="H272" s="398"/>
      <c r="I272" s="86"/>
      <c r="J272" s="113"/>
      <c r="K272" s="398"/>
      <c r="L272" s="575"/>
      <c r="M272" s="893"/>
    </row>
    <row r="273" spans="1:13" ht="45" hidden="1" customHeight="1">
      <c r="A273" s="139" t="s">
        <v>286</v>
      </c>
      <c r="B273" s="139" t="s">
        <v>287</v>
      </c>
      <c r="D273" s="1130"/>
      <c r="E273" s="929"/>
      <c r="F273" s="1065" t="str">
        <f>INDEX(PT_DIFFERENTIATION_VTAR,MATCH(A273,PT_DIFFERENTIATION_VTAR_ID,0))</f>
        <v/>
      </c>
      <c r="G273" s="1122" t="str">
        <f>INDEX(PT_DIFFERENTIATION_NTAR,MATCH(B273,PT_DIFFERENTIATION_NTAR_ID,0))</f>
        <v/>
      </c>
      <c r="H273" s="215"/>
      <c r="I273" s="586"/>
      <c r="J273" s="587"/>
      <c r="K273" s="229"/>
      <c r="L273" s="215" t="s">
        <v>430</v>
      </c>
      <c r="M273" s="894"/>
    </row>
    <row r="274" spans="1:13" ht="18.75" hidden="1" customHeight="1">
      <c r="C274" s="467" t="s">
        <v>1255</v>
      </c>
      <c r="D274" s="1130"/>
      <c r="E274" s="929"/>
      <c r="F274" s="1065"/>
      <c r="G274" s="1122"/>
      <c r="H274" s="398"/>
      <c r="I274" s="86" t="s">
        <v>1254</v>
      </c>
      <c r="J274" s="113"/>
      <c r="K274" s="398"/>
      <c r="L274" s="575"/>
      <c r="M274" s="132"/>
    </row>
    <row r="275" spans="1:13" ht="0.75" hidden="1" customHeight="1">
      <c r="C275" s="467" t="s">
        <v>1262</v>
      </c>
      <c r="D275" s="1130"/>
      <c r="E275" s="929"/>
      <c r="F275" s="1065"/>
      <c r="G275" s="590"/>
      <c r="H275" s="398"/>
      <c r="I275" s="86"/>
      <c r="J275" s="113"/>
      <c r="K275" s="398"/>
      <c r="L275" s="575"/>
      <c r="M275" s="413"/>
    </row>
    <row r="276" spans="1:13" ht="45" hidden="1" customHeight="1">
      <c r="A276" s="139" t="s">
        <v>293</v>
      </c>
      <c r="B276" s="139" t="s">
        <v>294</v>
      </c>
      <c r="D276" s="1130"/>
      <c r="E276" s="929"/>
      <c r="F276" s="10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122" t="str">
        <f>INDEX(PT_DIFFERENTIATION_NTAR,MATCH(B276,PT_DIFFERENTIATION_NTAR_ID,0))</f>
        <v/>
      </c>
      <c r="H276" s="215"/>
      <c r="I276" s="586"/>
      <c r="J276" s="587"/>
      <c r="K276" s="229"/>
      <c r="L276" s="215" t="s">
        <v>430</v>
      </c>
      <c r="M276" s="413"/>
    </row>
    <row r="277" spans="1:13" ht="18.75" hidden="1" customHeight="1">
      <c r="C277" s="467" t="s">
        <v>1255</v>
      </c>
      <c r="D277" s="1130"/>
      <c r="E277" s="929"/>
      <c r="F277" s="1065"/>
      <c r="G277" s="1122"/>
      <c r="H277" s="398"/>
      <c r="I277" s="86" t="s">
        <v>1254</v>
      </c>
      <c r="J277" s="113"/>
      <c r="K277" s="398"/>
      <c r="L277" s="575"/>
      <c r="M277" s="413"/>
    </row>
    <row r="278" spans="1:13" ht="0.75" hidden="1" customHeight="1">
      <c r="C278" s="467" t="s">
        <v>1262</v>
      </c>
      <c r="D278" s="1130"/>
      <c r="E278" s="929"/>
      <c r="F278" s="1065"/>
      <c r="G278" s="590"/>
      <c r="H278" s="398"/>
      <c r="I278" s="86"/>
      <c r="J278" s="113"/>
      <c r="K278" s="398"/>
      <c r="L278" s="575"/>
      <c r="M278" s="413"/>
    </row>
    <row r="279" spans="1:13" ht="45" hidden="1" customHeight="1">
      <c r="A279" s="139" t="s">
        <v>299</v>
      </c>
      <c r="B279" s="139" t="s">
        <v>300</v>
      </c>
      <c r="D279" s="1130"/>
      <c r="E279" s="929"/>
      <c r="F279" s="10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122" t="str">
        <f>INDEX(PT_DIFFERENTIATION_NTAR,MATCH(B279,PT_DIFFERENTIATION_NTAR_ID,0))</f>
        <v/>
      </c>
      <c r="H279" s="215"/>
      <c r="I279" s="586"/>
      <c r="J279" s="587"/>
      <c r="K279" s="229"/>
      <c r="L279" s="215" t="s">
        <v>430</v>
      </c>
      <c r="M279" s="413"/>
    </row>
    <row r="280" spans="1:13" ht="18.75" hidden="1" customHeight="1">
      <c r="C280" s="467" t="s">
        <v>1255</v>
      </c>
      <c r="D280" s="1130"/>
      <c r="E280" s="929"/>
      <c r="F280" s="1065"/>
      <c r="G280" s="1122"/>
      <c r="H280" s="398"/>
      <c r="I280" s="86" t="s">
        <v>1254</v>
      </c>
      <c r="J280" s="113"/>
      <c r="K280" s="398"/>
      <c r="L280" s="575"/>
      <c r="M280" s="413"/>
    </row>
    <row r="281" spans="1:13" ht="0.75" hidden="1" customHeight="1">
      <c r="C281" s="467" t="s">
        <v>1262</v>
      </c>
      <c r="D281" s="1130"/>
      <c r="E281" s="929"/>
      <c r="F281" s="1065"/>
      <c r="G281" s="590"/>
      <c r="H281" s="398"/>
      <c r="I281" s="86"/>
      <c r="J281" s="113"/>
      <c r="K281" s="398"/>
      <c r="L281" s="575"/>
      <c r="M281" s="413"/>
    </row>
    <row r="282" spans="1:13" ht="18.75" hidden="1" customHeight="1">
      <c r="A282" s="139" t="s">
        <v>305</v>
      </c>
      <c r="B282" s="139" t="s">
        <v>306</v>
      </c>
      <c r="D282" s="1130"/>
      <c r="E282" s="929"/>
      <c r="F282" s="1065" t="str">
        <f>INDEX(PT_DIFFERENTIATION_VTAR,MATCH(A282,PT_DIFFERENTIATION_VTAR_ID,0))</f>
        <v>Тарифы на услуги по передаче тепловой энергии</v>
      </c>
      <c r="G282" s="1122" t="str">
        <f>INDEX(PT_DIFFERENTIATION_NTAR,MATCH(B282,PT_DIFFERENTIATION_NTAR_ID,0))</f>
        <v/>
      </c>
      <c r="H282" s="215"/>
      <c r="I282" s="586"/>
      <c r="J282" s="587"/>
      <c r="K282" s="229"/>
      <c r="L282" s="215" t="s">
        <v>430</v>
      </c>
      <c r="M282" s="413"/>
    </row>
    <row r="283" spans="1:13" ht="18.75" hidden="1" customHeight="1">
      <c r="C283" s="467" t="s">
        <v>1255</v>
      </c>
      <c r="D283" s="1130"/>
      <c r="E283" s="929"/>
      <c r="F283" s="1065"/>
      <c r="G283" s="1122"/>
      <c r="H283" s="398"/>
      <c r="I283" s="86" t="s">
        <v>1254</v>
      </c>
      <c r="J283" s="113"/>
      <c r="K283" s="398"/>
      <c r="L283" s="575"/>
      <c r="M283" s="413"/>
    </row>
    <row r="284" spans="1:13" ht="0.75" hidden="1" customHeight="1">
      <c r="C284" s="467" t="s">
        <v>1262</v>
      </c>
      <c r="D284" s="1130"/>
      <c r="E284" s="929"/>
      <c r="F284" s="1065"/>
      <c r="G284" s="590"/>
      <c r="H284" s="398"/>
      <c r="I284" s="86"/>
      <c r="J284" s="113"/>
      <c r="K284" s="398"/>
      <c r="L284" s="575"/>
      <c r="M284" s="413"/>
    </row>
    <row r="285" spans="1:13" ht="18.75" hidden="1" customHeight="1">
      <c r="A285" s="139" t="s">
        <v>311</v>
      </c>
      <c r="B285" s="139" t="s">
        <v>312</v>
      </c>
      <c r="D285" s="1130"/>
      <c r="E285" s="929"/>
      <c r="F285" s="1065" t="str">
        <f>INDEX(PT_DIFFERENTIATION_VTAR,MATCH(A285,PT_DIFFERENTIATION_VTAR_ID,0))</f>
        <v>Тарифы на услуги по передаче теплоносителя</v>
      </c>
      <c r="G285" s="1122" t="str">
        <f>INDEX(PT_DIFFERENTIATION_NTAR,MATCH(B285,PT_DIFFERENTIATION_NTAR_ID,0))</f>
        <v/>
      </c>
      <c r="H285" s="215"/>
      <c r="I285" s="586"/>
      <c r="J285" s="587"/>
      <c r="K285" s="229"/>
      <c r="L285" s="215" t="s">
        <v>430</v>
      </c>
      <c r="M285" s="413"/>
    </row>
    <row r="286" spans="1:13" ht="18.75" hidden="1" customHeight="1">
      <c r="C286" s="467" t="s">
        <v>1255</v>
      </c>
      <c r="D286" s="1130"/>
      <c r="E286" s="929"/>
      <c r="F286" s="1065"/>
      <c r="G286" s="1122"/>
      <c r="H286" s="398"/>
      <c r="I286" s="86" t="s">
        <v>1254</v>
      </c>
      <c r="J286" s="113"/>
      <c r="K286" s="398"/>
      <c r="L286" s="575"/>
      <c r="M286" s="413"/>
    </row>
    <row r="287" spans="1:13" ht="0.75" hidden="1" customHeight="1">
      <c r="C287" s="467" t="s">
        <v>1262</v>
      </c>
      <c r="D287" s="1130"/>
      <c r="E287" s="929"/>
      <c r="F287" s="1065"/>
      <c r="G287" s="590"/>
      <c r="H287" s="398"/>
      <c r="I287" s="86"/>
      <c r="J287" s="113"/>
      <c r="K287" s="398"/>
      <c r="L287" s="575"/>
      <c r="M287" s="413"/>
    </row>
    <row r="288" spans="1:13" ht="18.75" hidden="1" customHeight="1">
      <c r="A288" s="139" t="s">
        <v>317</v>
      </c>
      <c r="B288" s="139" t="s">
        <v>318</v>
      </c>
      <c r="D288" s="1130"/>
      <c r="E288" s="929"/>
      <c r="F288" s="10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122" t="str">
        <f>INDEX(PT_DIFFERENTIATION_NTAR,MATCH(B288,PT_DIFFERENTIATION_NTAR_ID,0))</f>
        <v/>
      </c>
      <c r="H288" s="215"/>
      <c r="I288" s="586"/>
      <c r="J288" s="587"/>
      <c r="K288" s="229"/>
      <c r="L288" s="215" t="s">
        <v>430</v>
      </c>
      <c r="M288" s="413"/>
    </row>
    <row r="289" spans="1:13" ht="18.75" hidden="1" customHeight="1">
      <c r="C289" s="467" t="s">
        <v>1255</v>
      </c>
      <c r="D289" s="1130"/>
      <c r="E289" s="929"/>
      <c r="F289" s="1065"/>
      <c r="G289" s="1122"/>
      <c r="H289" s="398"/>
      <c r="I289" s="86" t="s">
        <v>1254</v>
      </c>
      <c r="J289" s="113"/>
      <c r="K289" s="398"/>
      <c r="L289" s="575"/>
      <c r="M289" s="413"/>
    </row>
    <row r="290" spans="1:13" ht="0.75" hidden="1" customHeight="1">
      <c r="C290" s="467" t="s">
        <v>1262</v>
      </c>
      <c r="D290" s="1130"/>
      <c r="E290" s="929"/>
      <c r="F290" s="1065"/>
      <c r="G290" s="590"/>
      <c r="H290" s="398"/>
      <c r="I290" s="86"/>
      <c r="J290" s="113"/>
      <c r="K290" s="398"/>
      <c r="L290" s="575"/>
      <c r="M290" s="413"/>
    </row>
    <row r="291" spans="1:13" ht="18.75" hidden="1" customHeight="1">
      <c r="A291" s="139" t="s">
        <v>323</v>
      </c>
      <c r="B291" s="139" t="s">
        <v>324</v>
      </c>
      <c r="D291" s="1130"/>
      <c r="E291" s="929"/>
      <c r="F291" s="1065" t="str">
        <f>INDEX(PT_DIFFERENTIATION_VTAR,MATCH(A291,PT_DIFFERENTIATION_VTAR_ID,0))</f>
        <v>Плата за подключение (технологическое присоединение) к системе теплоснабжения</v>
      </c>
      <c r="G291" s="1122" t="str">
        <f>INDEX(PT_DIFFERENTIATION_NTAR,MATCH(B291,PT_DIFFERENTIATION_NTAR_ID,0))</f>
        <v/>
      </c>
      <c r="H291" s="215"/>
      <c r="I291" s="586"/>
      <c r="J291" s="587"/>
      <c r="K291" s="229"/>
      <c r="L291" s="215" t="s">
        <v>430</v>
      </c>
      <c r="M291" s="413"/>
    </row>
    <row r="292" spans="1:13" ht="18.75" hidden="1" customHeight="1">
      <c r="C292" s="467" t="s">
        <v>1255</v>
      </c>
      <c r="D292" s="1130"/>
      <c r="E292" s="929"/>
      <c r="F292" s="1065"/>
      <c r="G292" s="1122"/>
      <c r="H292" s="398"/>
      <c r="I292" s="86" t="s">
        <v>1254</v>
      </c>
      <c r="J292" s="113"/>
      <c r="K292" s="398"/>
      <c r="L292" s="575"/>
      <c r="M292" s="413"/>
    </row>
    <row r="293" spans="1:13" ht="0.75" hidden="1" customHeight="1">
      <c r="C293" s="467" t="s">
        <v>1262</v>
      </c>
      <c r="D293" s="1130"/>
      <c r="E293" s="929"/>
      <c r="F293" s="1065"/>
      <c r="G293" s="590"/>
      <c r="H293" s="398"/>
      <c r="I293" s="86"/>
      <c r="J293" s="113"/>
      <c r="K293" s="398"/>
      <c r="L293" s="575"/>
      <c r="M293" s="413"/>
    </row>
    <row r="294" spans="1:13" ht="18.75" hidden="1" customHeight="1">
      <c r="A294" s="139" t="s">
        <v>329</v>
      </c>
      <c r="B294" s="139" t="s">
        <v>330</v>
      </c>
      <c r="D294" s="1130"/>
      <c r="E294" s="929"/>
      <c r="F294" s="1065" t="str">
        <f>INDEX(PT_DIFFERENTIATION_VTAR,MATCH(A294,PT_DIFFERENTIATION_VTAR_ID,0))</f>
        <v>Плата за подключение (технологическое присоединение) к системе теплоснабжения (индивидуальная)</v>
      </c>
      <c r="G294" s="1122" t="str">
        <f>INDEX(PT_DIFFERENTIATION_NTAR,MATCH(B294,PT_DIFFERENTIATION_NTAR_ID,0))</f>
        <v/>
      </c>
      <c r="H294" s="215"/>
      <c r="I294" s="586"/>
      <c r="J294" s="587"/>
      <c r="K294" s="229"/>
      <c r="L294" s="215" t="s">
        <v>430</v>
      </c>
      <c r="M294" s="413"/>
    </row>
    <row r="295" spans="1:13" ht="18.75" hidden="1" customHeight="1">
      <c r="C295" s="467" t="s">
        <v>1255</v>
      </c>
      <c r="D295" s="1130"/>
      <c r="E295" s="929"/>
      <c r="F295" s="1065"/>
      <c r="G295" s="1122"/>
      <c r="H295" s="398"/>
      <c r="I295" s="86" t="s">
        <v>1254</v>
      </c>
      <c r="J295" s="113"/>
      <c r="K295" s="398"/>
      <c r="L295" s="575"/>
      <c r="M295" s="413"/>
    </row>
    <row r="296" spans="1:13" ht="0.75" hidden="1" customHeight="1">
      <c r="C296" s="467" t="s">
        <v>1262</v>
      </c>
      <c r="D296" s="1130"/>
      <c r="E296" s="929"/>
      <c r="F296" s="1065"/>
      <c r="G296" s="590"/>
      <c r="H296" s="398"/>
      <c r="I296" s="86"/>
      <c r="J296" s="113"/>
      <c r="K296" s="398"/>
      <c r="L296" s="575"/>
      <c r="M296" s="413"/>
    </row>
    <row r="297" spans="1:13" ht="18.75" hidden="1" customHeight="1">
      <c r="A297" s="139" t="s">
        <v>349</v>
      </c>
      <c r="B297" s="139" t="s">
        <v>350</v>
      </c>
      <c r="D297" s="1130"/>
      <c r="E297" s="929"/>
      <c r="F297" s="1065" t="str">
        <f>INDEX(PT_DIFFERENTIATION_VTAR,MATCH(A297,PT_DIFFERENTIATION_VTAR_ID,0))</f>
        <v>Тариф на питьевую воду (питьевое водоснабжение)</v>
      </c>
      <c r="G297" s="1122" t="str">
        <f>INDEX(PT_DIFFERENTIATION_NTAR,MATCH(B297,PT_DIFFERENTIATION_NTAR_ID,0))</f>
        <v/>
      </c>
      <c r="H297" s="215"/>
      <c r="I297" s="586"/>
      <c r="J297" s="587"/>
      <c r="K297" s="229"/>
      <c r="L297" s="215" t="s">
        <v>430</v>
      </c>
      <c r="M297" s="413"/>
    </row>
    <row r="298" spans="1:13" ht="18.75" hidden="1" customHeight="1">
      <c r="C298" s="467" t="s">
        <v>1255</v>
      </c>
      <c r="D298" s="1130"/>
      <c r="E298" s="929"/>
      <c r="F298" s="1065"/>
      <c r="G298" s="1122"/>
      <c r="H298" s="398"/>
      <c r="I298" s="86" t="s">
        <v>1254</v>
      </c>
      <c r="J298" s="113"/>
      <c r="K298" s="398"/>
      <c r="L298" s="575"/>
      <c r="M298" s="413"/>
    </row>
    <row r="299" spans="1:13" ht="0.75" hidden="1" customHeight="1">
      <c r="C299" s="467" t="s">
        <v>1262</v>
      </c>
      <c r="D299" s="1130"/>
      <c r="E299" s="929"/>
      <c r="F299" s="1065"/>
      <c r="G299" s="590"/>
      <c r="H299" s="398"/>
      <c r="I299" s="86"/>
      <c r="J299" s="113"/>
      <c r="K299" s="398"/>
      <c r="L299" s="575"/>
      <c r="M299" s="413"/>
    </row>
    <row r="300" spans="1:13" ht="18.75" hidden="1" customHeight="1">
      <c r="A300" s="139" t="s">
        <v>354</v>
      </c>
      <c r="B300" s="139" t="s">
        <v>355</v>
      </c>
      <c r="D300" s="1130"/>
      <c r="E300" s="929"/>
      <c r="F300" s="1065" t="str">
        <f>INDEX(PT_DIFFERENTIATION_VTAR,MATCH(A300,PT_DIFFERENTIATION_VTAR_ID,0))</f>
        <v>Тариф на техническую воду</v>
      </c>
      <c r="G300" s="1122" t="str">
        <f>INDEX(PT_DIFFERENTIATION_NTAR,MATCH(B300,PT_DIFFERENTIATION_NTAR_ID,0))</f>
        <v/>
      </c>
      <c r="H300" s="215"/>
      <c r="I300" s="586"/>
      <c r="J300" s="587"/>
      <c r="K300" s="229"/>
      <c r="L300" s="215" t="s">
        <v>430</v>
      </c>
      <c r="M300" s="413"/>
    </row>
    <row r="301" spans="1:13" ht="18.75" hidden="1" customHeight="1">
      <c r="C301" s="467" t="s">
        <v>1255</v>
      </c>
      <c r="D301" s="1130"/>
      <c r="E301" s="929"/>
      <c r="F301" s="1065"/>
      <c r="G301" s="1122"/>
      <c r="H301" s="398"/>
      <c r="I301" s="86" t="s">
        <v>1254</v>
      </c>
      <c r="J301" s="113"/>
      <c r="K301" s="398"/>
      <c r="L301" s="575"/>
      <c r="M301" s="413"/>
    </row>
    <row r="302" spans="1:13" ht="0.75" hidden="1" customHeight="1">
      <c r="C302" s="467" t="s">
        <v>1262</v>
      </c>
      <c r="D302" s="1130"/>
      <c r="E302" s="929"/>
      <c r="F302" s="1065"/>
      <c r="G302" s="590"/>
      <c r="H302" s="398"/>
      <c r="I302" s="86"/>
      <c r="J302" s="113"/>
      <c r="K302" s="398"/>
      <c r="L302" s="575"/>
      <c r="M302" s="413"/>
    </row>
    <row r="303" spans="1:13" ht="18.75" hidden="1" customHeight="1">
      <c r="A303" s="139" t="s">
        <v>359</v>
      </c>
      <c r="B303" s="139" t="s">
        <v>360</v>
      </c>
      <c r="D303" s="1130"/>
      <c r="E303" s="929"/>
      <c r="F303" s="1065" t="str">
        <f>INDEX(PT_DIFFERENTIATION_VTAR,MATCH(A303,PT_DIFFERENTIATION_VTAR_ID,0))</f>
        <v>Тариф на транспортировку воды</v>
      </c>
      <c r="G303" s="1122" t="str">
        <f>INDEX(PT_DIFFERENTIATION_NTAR,MATCH(B303,PT_DIFFERENTIATION_NTAR_ID,0))</f>
        <v/>
      </c>
      <c r="H303" s="215"/>
      <c r="I303" s="586"/>
      <c r="J303" s="587"/>
      <c r="K303" s="229"/>
      <c r="L303" s="215" t="s">
        <v>430</v>
      </c>
      <c r="M303" s="413"/>
    </row>
    <row r="304" spans="1:13" ht="18.75" hidden="1" customHeight="1">
      <c r="C304" s="467" t="s">
        <v>1255</v>
      </c>
      <c r="D304" s="1130"/>
      <c r="E304" s="929"/>
      <c r="F304" s="1065"/>
      <c r="G304" s="1122"/>
      <c r="H304" s="398"/>
      <c r="I304" s="86" t="s">
        <v>1254</v>
      </c>
      <c r="J304" s="113"/>
      <c r="K304" s="398"/>
      <c r="L304" s="575"/>
      <c r="M304" s="413"/>
    </row>
    <row r="305" spans="1:13" ht="0.75" hidden="1" customHeight="1">
      <c r="C305" s="467" t="s">
        <v>1262</v>
      </c>
      <c r="D305" s="1130"/>
      <c r="E305" s="929"/>
      <c r="F305" s="1065"/>
      <c r="G305" s="590"/>
      <c r="H305" s="398"/>
      <c r="I305" s="86"/>
      <c r="J305" s="113"/>
      <c r="K305" s="398"/>
      <c r="L305" s="575"/>
      <c r="M305" s="413"/>
    </row>
    <row r="306" spans="1:13" ht="18.75" hidden="1" customHeight="1">
      <c r="A306" s="139" t="s">
        <v>364</v>
      </c>
      <c r="B306" s="139" t="s">
        <v>365</v>
      </c>
      <c r="D306" s="1130"/>
      <c r="E306" s="929"/>
      <c r="F306" s="1065" t="str">
        <f>INDEX(PT_DIFFERENTIATION_VTAR,MATCH(A306,PT_DIFFERENTIATION_VTAR_ID,0))</f>
        <v>Тариф на подвоз воды</v>
      </c>
      <c r="G306" s="1122" t="str">
        <f>INDEX(PT_DIFFERENTIATION_NTAR,MATCH(B306,PT_DIFFERENTIATION_NTAR_ID,0))</f>
        <v/>
      </c>
      <c r="H306" s="215"/>
      <c r="I306" s="586"/>
      <c r="J306" s="587"/>
      <c r="K306" s="229"/>
      <c r="L306" s="215" t="s">
        <v>430</v>
      </c>
      <c r="M306" s="413"/>
    </row>
    <row r="307" spans="1:13" ht="18.75" hidden="1" customHeight="1">
      <c r="C307" s="467" t="s">
        <v>1255</v>
      </c>
      <c r="D307" s="1130"/>
      <c r="E307" s="929"/>
      <c r="F307" s="1065"/>
      <c r="G307" s="1122"/>
      <c r="H307" s="398"/>
      <c r="I307" s="86" t="s">
        <v>1254</v>
      </c>
      <c r="J307" s="113"/>
      <c r="K307" s="398"/>
      <c r="L307" s="575"/>
      <c r="M307" s="413"/>
    </row>
    <row r="308" spans="1:13" ht="0.75" hidden="1" customHeight="1">
      <c r="C308" s="467" t="s">
        <v>1262</v>
      </c>
      <c r="D308" s="1130"/>
      <c r="E308" s="929"/>
      <c r="F308" s="1065"/>
      <c r="G308" s="590"/>
      <c r="H308" s="398"/>
      <c r="I308" s="86"/>
      <c r="J308" s="113"/>
      <c r="K308" s="398"/>
      <c r="L308" s="575"/>
      <c r="M308" s="413"/>
    </row>
    <row r="309" spans="1:13" ht="18.75" hidden="1" customHeight="1">
      <c r="A309" s="139" t="s">
        <v>369</v>
      </c>
      <c r="B309" s="139" t="s">
        <v>370</v>
      </c>
      <c r="D309" s="1130"/>
      <c r="E309" s="929"/>
      <c r="F309" s="10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122" t="str">
        <f>INDEX(PT_DIFFERENTIATION_NTAR,MATCH(B309,PT_DIFFERENTIATION_NTAR_ID,0))</f>
        <v/>
      </c>
      <c r="H309" s="215"/>
      <c r="I309" s="586"/>
      <c r="J309" s="587"/>
      <c r="K309" s="229"/>
      <c r="L309" s="215" t="s">
        <v>430</v>
      </c>
      <c r="M309" s="413"/>
    </row>
    <row r="310" spans="1:13" ht="18.75" hidden="1" customHeight="1">
      <c r="C310" s="467" t="s">
        <v>1255</v>
      </c>
      <c r="D310" s="1130"/>
      <c r="E310" s="929"/>
      <c r="F310" s="1065"/>
      <c r="G310" s="1122"/>
      <c r="H310" s="398"/>
      <c r="I310" s="86" t="s">
        <v>1254</v>
      </c>
      <c r="J310" s="113"/>
      <c r="K310" s="398"/>
      <c r="L310" s="575"/>
      <c r="M310" s="413"/>
    </row>
    <row r="311" spans="1:13" ht="0.75" hidden="1" customHeight="1">
      <c r="C311" s="467" t="s">
        <v>1262</v>
      </c>
      <c r="D311" s="1130"/>
      <c r="E311" s="929"/>
      <c r="F311" s="1065"/>
      <c r="G311" s="590"/>
      <c r="H311" s="398"/>
      <c r="I311" s="86"/>
      <c r="J311" s="113"/>
      <c r="K311" s="398"/>
      <c r="L311" s="575"/>
      <c r="M311" s="413"/>
    </row>
    <row r="312" spans="1:13" ht="18.75" hidden="1" customHeight="1">
      <c r="A312" s="139" t="s">
        <v>374</v>
      </c>
      <c r="B312" s="139" t="s">
        <v>375</v>
      </c>
      <c r="D312" s="1130"/>
      <c r="E312" s="929"/>
      <c r="F312" s="1065" t="str">
        <f>INDEX(PT_DIFFERENTIATION_VTAR,MATCH(A312,PT_DIFFERENTIATION_VTAR_ID,0))</f>
        <v>Тариф на горячую воду (горячее водоснабжение)</v>
      </c>
      <c r="G312" s="1122" t="str">
        <f>INDEX(PT_DIFFERENTIATION_NTAR,MATCH(B312,PT_DIFFERENTIATION_NTAR_ID,0))</f>
        <v/>
      </c>
      <c r="H312" s="215"/>
      <c r="I312" s="586"/>
      <c r="J312" s="587"/>
      <c r="K312" s="229"/>
      <c r="L312" s="215" t="s">
        <v>430</v>
      </c>
      <c r="M312" s="413"/>
    </row>
    <row r="313" spans="1:13" ht="18.75" hidden="1" customHeight="1">
      <c r="C313" s="467" t="s">
        <v>1255</v>
      </c>
      <c r="D313" s="1130"/>
      <c r="E313" s="929"/>
      <c r="F313" s="1065"/>
      <c r="G313" s="1122"/>
      <c r="H313" s="398"/>
      <c r="I313" s="86" t="s">
        <v>1254</v>
      </c>
      <c r="J313" s="113"/>
      <c r="K313" s="398"/>
      <c r="L313" s="575"/>
      <c r="M313" s="413"/>
    </row>
    <row r="314" spans="1:13" ht="0.75" hidden="1" customHeight="1">
      <c r="C314" s="467" t="s">
        <v>1262</v>
      </c>
      <c r="D314" s="1130"/>
      <c r="E314" s="929"/>
      <c r="F314" s="1065"/>
      <c r="G314" s="590"/>
      <c r="H314" s="398"/>
      <c r="I314" s="86"/>
      <c r="J314" s="113"/>
      <c r="K314" s="398"/>
      <c r="L314" s="575"/>
      <c r="M314" s="413"/>
    </row>
    <row r="315" spans="1:13" ht="18.75" hidden="1" customHeight="1">
      <c r="A315" s="139" t="s">
        <v>379</v>
      </c>
      <c r="B315" s="139" t="s">
        <v>380</v>
      </c>
      <c r="D315" s="1130"/>
      <c r="E315" s="929"/>
      <c r="F315" s="1065" t="str">
        <f>INDEX(PT_DIFFERENTIATION_VTAR,MATCH(A315,PT_DIFFERENTIATION_VTAR_ID,0))</f>
        <v>Тариф на транспортировку горячей воды</v>
      </c>
      <c r="G315" s="1122" t="str">
        <f>INDEX(PT_DIFFERENTIATION_NTAR,MATCH(B315,PT_DIFFERENTIATION_NTAR_ID,0))</f>
        <v/>
      </c>
      <c r="H315" s="215"/>
      <c r="I315" s="586"/>
      <c r="J315" s="587"/>
      <c r="K315" s="229"/>
      <c r="L315" s="215" t="s">
        <v>430</v>
      </c>
      <c r="M315" s="413"/>
    </row>
    <row r="316" spans="1:13" ht="18.75" hidden="1" customHeight="1">
      <c r="C316" s="467" t="s">
        <v>1255</v>
      </c>
      <c r="D316" s="1130"/>
      <c r="E316" s="929"/>
      <c r="F316" s="1065"/>
      <c r="G316" s="1122"/>
      <c r="H316" s="398"/>
      <c r="I316" s="86" t="s">
        <v>1254</v>
      </c>
      <c r="J316" s="113"/>
      <c r="K316" s="398"/>
      <c r="L316" s="575"/>
      <c r="M316" s="413"/>
    </row>
    <row r="317" spans="1:13" ht="0.75" hidden="1" customHeight="1">
      <c r="C317" s="467" t="s">
        <v>1262</v>
      </c>
      <c r="D317" s="1130"/>
      <c r="E317" s="929"/>
      <c r="F317" s="1065"/>
      <c r="G317" s="590"/>
      <c r="H317" s="398"/>
      <c r="I317" s="86"/>
      <c r="J317" s="113"/>
      <c r="K317" s="398"/>
      <c r="L317" s="575"/>
      <c r="M317" s="413"/>
    </row>
    <row r="318" spans="1:13" ht="18.75" hidden="1" customHeight="1">
      <c r="A318" s="139" t="s">
        <v>384</v>
      </c>
      <c r="B318" s="139" t="s">
        <v>385</v>
      </c>
      <c r="D318" s="1130"/>
      <c r="E318" s="929"/>
      <c r="F318" s="10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122" t="str">
        <f>INDEX(PT_DIFFERENTIATION_NTAR,MATCH(B318,PT_DIFFERENTIATION_NTAR_ID,0))</f>
        <v/>
      </c>
      <c r="H318" s="215"/>
      <c r="I318" s="586"/>
      <c r="J318" s="587"/>
      <c r="K318" s="229"/>
      <c r="L318" s="215" t="s">
        <v>430</v>
      </c>
      <c r="M318" s="413"/>
    </row>
    <row r="319" spans="1:13" ht="18.75" hidden="1" customHeight="1">
      <c r="C319" s="467" t="s">
        <v>1255</v>
      </c>
      <c r="D319" s="1130"/>
      <c r="E319" s="929"/>
      <c r="F319" s="1065"/>
      <c r="G319" s="1122"/>
      <c r="H319" s="398"/>
      <c r="I319" s="86" t="s">
        <v>1254</v>
      </c>
      <c r="J319" s="113"/>
      <c r="K319" s="398"/>
      <c r="L319" s="575"/>
      <c r="M319" s="413"/>
    </row>
    <row r="320" spans="1:13" ht="0.75" hidden="1" customHeight="1">
      <c r="C320" s="467" t="s">
        <v>1262</v>
      </c>
      <c r="D320" s="1130"/>
      <c r="E320" s="929"/>
      <c r="F320" s="1065"/>
      <c r="G320" s="590"/>
      <c r="H320" s="398"/>
      <c r="I320" s="86"/>
      <c r="J320" s="113"/>
      <c r="K320" s="398"/>
      <c r="L320" s="575"/>
      <c r="M320" s="413"/>
    </row>
    <row r="321" spans="1:13" ht="18.75" hidden="1" customHeight="1">
      <c r="A321" s="139" t="s">
        <v>389</v>
      </c>
      <c r="B321" s="139" t="s">
        <v>390</v>
      </c>
      <c r="D321" s="1130"/>
      <c r="E321" s="929"/>
      <c r="F321" s="1065" t="str">
        <f>INDEX(PT_DIFFERENTIATION_VTAR,MATCH(A321,PT_DIFFERENTIATION_VTAR_ID,0))</f>
        <v>Тариф на водоотведение</v>
      </c>
      <c r="G321" s="1122" t="str">
        <f>INDEX(PT_DIFFERENTIATION_NTAR,MATCH(B321,PT_DIFFERENTIATION_NTAR_ID,0))</f>
        <v/>
      </c>
      <c r="H321" s="215"/>
      <c r="I321" s="586"/>
      <c r="J321" s="587"/>
      <c r="K321" s="229"/>
      <c r="L321" s="215" t="s">
        <v>430</v>
      </c>
      <c r="M321" s="413"/>
    </row>
    <row r="322" spans="1:13" ht="18.75" hidden="1" customHeight="1">
      <c r="C322" s="467" t="s">
        <v>1255</v>
      </c>
      <c r="D322" s="1130"/>
      <c r="E322" s="929"/>
      <c r="F322" s="1065"/>
      <c r="G322" s="1122"/>
      <c r="H322" s="398"/>
      <c r="I322" s="86" t="s">
        <v>1254</v>
      </c>
      <c r="J322" s="113"/>
      <c r="K322" s="398"/>
      <c r="L322" s="575"/>
      <c r="M322" s="413"/>
    </row>
    <row r="323" spans="1:13" ht="0.75" hidden="1" customHeight="1">
      <c r="C323" s="467" t="s">
        <v>1262</v>
      </c>
      <c r="D323" s="1130"/>
      <c r="E323" s="929"/>
      <c r="F323" s="1065"/>
      <c r="G323" s="590"/>
      <c r="H323" s="398"/>
      <c r="I323" s="86"/>
      <c r="J323" s="113"/>
      <c r="K323" s="398"/>
      <c r="L323" s="575"/>
      <c r="M323" s="413"/>
    </row>
    <row r="324" spans="1:13" ht="18.75" hidden="1" customHeight="1">
      <c r="A324" s="139" t="s">
        <v>394</v>
      </c>
      <c r="B324" s="139" t="s">
        <v>395</v>
      </c>
      <c r="D324" s="1130"/>
      <c r="E324" s="929"/>
      <c r="F324" s="1065" t="str">
        <f>INDEX(PT_DIFFERENTIATION_VTAR,MATCH(A324,PT_DIFFERENTIATION_VTAR_ID,0))</f>
        <v>Тариф на транспортировку сточных вод</v>
      </c>
      <c r="G324" s="1122" t="str">
        <f>INDEX(PT_DIFFERENTIATION_NTAR,MATCH(B324,PT_DIFFERENTIATION_NTAR_ID,0))</f>
        <v/>
      </c>
      <c r="H324" s="215"/>
      <c r="I324" s="586"/>
      <c r="J324" s="587"/>
      <c r="K324" s="229"/>
      <c r="L324" s="215" t="s">
        <v>430</v>
      </c>
      <c r="M324" s="413"/>
    </row>
    <row r="325" spans="1:13" ht="18.75" hidden="1" customHeight="1">
      <c r="C325" s="467" t="s">
        <v>1255</v>
      </c>
      <c r="D325" s="1130"/>
      <c r="E325" s="929"/>
      <c r="F325" s="1065"/>
      <c r="G325" s="1122"/>
      <c r="H325" s="398"/>
      <c r="I325" s="86" t="s">
        <v>1254</v>
      </c>
      <c r="J325" s="113"/>
      <c r="K325" s="398"/>
      <c r="L325" s="575"/>
      <c r="M325" s="413"/>
    </row>
    <row r="326" spans="1:13" ht="0.75" hidden="1" customHeight="1">
      <c r="C326" s="467" t="s">
        <v>1262</v>
      </c>
      <c r="D326" s="1130"/>
      <c r="E326" s="929"/>
      <c r="F326" s="1065"/>
      <c r="G326" s="590"/>
      <c r="H326" s="398"/>
      <c r="I326" s="86"/>
      <c r="J326" s="113"/>
      <c r="K326" s="398"/>
      <c r="L326" s="575"/>
      <c r="M326" s="413"/>
    </row>
    <row r="327" spans="1:13" ht="18.75" hidden="1" customHeight="1">
      <c r="A327" s="139" t="s">
        <v>399</v>
      </c>
      <c r="B327" s="139" t="s">
        <v>400</v>
      </c>
      <c r="D327" s="1130"/>
      <c r="E327" s="929"/>
      <c r="F327" s="1065" t="str">
        <f>INDEX(PT_DIFFERENTIATION_VTAR,MATCH(A327,PT_DIFFERENTIATION_VTAR_ID,0))</f>
        <v>Тариф на подключение (технологическое присоединение) к централизованной системе водоотведения</v>
      </c>
      <c r="G327" s="1122" t="str">
        <f>INDEX(PT_DIFFERENTIATION_NTAR,MATCH(B327,PT_DIFFERENTIATION_NTAR_ID,0))</f>
        <v/>
      </c>
      <c r="H327" s="215"/>
      <c r="I327" s="586"/>
      <c r="J327" s="587"/>
      <c r="K327" s="229"/>
      <c r="L327" s="215" t="s">
        <v>430</v>
      </c>
      <c r="M327" s="413"/>
    </row>
    <row r="328" spans="1:13" ht="18.75" hidden="1" customHeight="1">
      <c r="C328" s="467" t="s">
        <v>1255</v>
      </c>
      <c r="D328" s="1130"/>
      <c r="E328" s="929"/>
      <c r="F328" s="1065"/>
      <c r="G328" s="1122"/>
      <c r="H328" s="398"/>
      <c r="I328" s="86" t="s">
        <v>1254</v>
      </c>
      <c r="J328" s="113"/>
      <c r="K328" s="398"/>
      <c r="L328" s="575"/>
      <c r="M328" s="413"/>
    </row>
    <row r="329" spans="1:13" ht="0.75" customHeight="1">
      <c r="C329" s="467" t="s">
        <v>1262</v>
      </c>
      <c r="D329" s="1130"/>
      <c r="E329" s="929"/>
      <c r="F329" s="1065"/>
      <c r="G329" s="590"/>
      <c r="H329" s="398"/>
      <c r="I329" s="86"/>
      <c r="J329" s="113"/>
      <c r="K329" s="398"/>
      <c r="L329" s="575"/>
      <c r="M329" s="413"/>
    </row>
    <row r="330" spans="1:13" ht="3" customHeight="1">
      <c r="E330" s="592"/>
      <c r="F330" s="592"/>
      <c r="G330" s="592"/>
      <c r="H330" s="592"/>
      <c r="I330" s="592"/>
      <c r="J330" s="592"/>
      <c r="K330" s="592"/>
      <c r="L330" s="592"/>
      <c r="M330" s="592"/>
    </row>
    <row r="331" spans="1:13" ht="24.75" customHeight="1">
      <c r="F331" s="833"/>
      <c r="G331" s="833"/>
      <c r="H331" s="833"/>
      <c r="I331" s="833"/>
      <c r="J331" s="833"/>
      <c r="K331" s="833"/>
      <c r="L331" s="833"/>
      <c r="M331" s="833"/>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16"/>
  <sheetViews>
    <sheetView showGridLines="0" topLeftCell="C4" zoomScale="90" workbookViewId="0"/>
  </sheetViews>
  <sheetFormatPr defaultColWidth="10.5703125" defaultRowHeight="14.25" customHeight="1"/>
  <cols>
    <col min="1" max="2" width="9.140625" hidden="1" customWidth="1"/>
    <col min="3" max="3" width="3.7109375" customWidth="1"/>
    <col min="4" max="4" width="6.28515625" customWidth="1"/>
    <col min="5" max="5" width="53.85546875" customWidth="1"/>
    <col min="6" max="7" width="35.7109375" customWidth="1"/>
    <col min="8" max="8" width="89.5703125" customWidth="1"/>
  </cols>
  <sheetData>
    <row r="1" spans="3:8" ht="14.25" hidden="1" customHeight="1"/>
    <row r="2" spans="3:8" ht="18.75" hidden="1" customHeight="1">
      <c r="C2" s="580" t="s">
        <v>88</v>
      </c>
      <c r="D2" s="158"/>
      <c r="E2" s="193"/>
      <c r="F2" s="581"/>
      <c r="G2" s="256"/>
    </row>
    <row r="3" spans="3:8" ht="14.25" hidden="1" customHeight="1"/>
    <row r="4" spans="3:8" ht="6" customHeight="1">
      <c r="C4" s="301"/>
      <c r="D4" s="22"/>
      <c r="E4" s="22"/>
      <c r="F4" s="22"/>
      <c r="G4" s="571"/>
      <c r="H4" s="571"/>
    </row>
    <row r="5" spans="3:8" ht="33" customHeight="1">
      <c r="C5" s="301"/>
      <c r="D5" s="8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899"/>
      <c r="F5" s="899"/>
      <c r="G5" s="900"/>
    </row>
    <row r="6" spans="3:8" ht="17.25" customHeight="1">
      <c r="C6" s="301"/>
      <c r="D6" s="948" t="str">
        <f>IF(org=0,"Не определено",org)</f>
        <v>ООО "Смоленскрегионтеплоэнерго"</v>
      </c>
      <c r="E6" s="949"/>
      <c r="F6" s="949"/>
      <c r="G6" s="950"/>
    </row>
    <row r="7" spans="3:8" ht="14.25" customHeight="1">
      <c r="C7" s="301"/>
      <c r="D7" s="22"/>
      <c r="E7" s="16"/>
      <c r="F7" s="16"/>
      <c r="G7" s="156"/>
      <c r="H7" s="572"/>
    </row>
    <row r="8" spans="3:8" ht="14.25" customHeight="1">
      <c r="C8" s="301"/>
      <c r="D8" s="934" t="s">
        <v>424</v>
      </c>
      <c r="E8" s="934"/>
      <c r="F8" s="934"/>
      <c r="G8" s="934"/>
      <c r="H8" s="1128" t="s">
        <v>425</v>
      </c>
    </row>
    <row r="9" spans="3:8" ht="14.25" customHeight="1">
      <c r="C9" s="301"/>
      <c r="D9" s="161" t="s">
        <v>71</v>
      </c>
      <c r="E9" s="114" t="s">
        <v>426</v>
      </c>
      <c r="F9" s="114" t="s">
        <v>427</v>
      </c>
      <c r="G9" s="114" t="s">
        <v>514</v>
      </c>
      <c r="H9" s="1128"/>
    </row>
    <row r="10" spans="3:8" ht="14.25" customHeight="1">
      <c r="C10" s="301"/>
      <c r="D10" s="158" t="s">
        <v>204</v>
      </c>
      <c r="E10" s="5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81"/>
      <c r="G10" s="256"/>
      <c r="H10" s="892" t="s">
        <v>1263</v>
      </c>
    </row>
    <row r="11" spans="3:8" ht="14.25" customHeight="1">
      <c r="C11" s="301"/>
      <c r="D11" s="158" t="s">
        <v>87</v>
      </c>
      <c r="E11" s="5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81"/>
      <c r="G11" s="256"/>
      <c r="H11" s="893"/>
    </row>
    <row r="12" spans="3:8" ht="14.25" customHeight="1">
      <c r="C12" s="192"/>
      <c r="D12" s="158" t="s">
        <v>73</v>
      </c>
      <c r="E12" s="583" t="str">
        <f>"Сведения о планировании закупочных процедур"&amp;IF(TEMPLATE_SPHERE="TKO"," &lt;1&gt;","")</f>
        <v>Сведения о планировании закупочных процедур</v>
      </c>
      <c r="F12" s="581"/>
      <c r="G12" s="256"/>
      <c r="H12" s="8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row>
    <row r="13" spans="3:8" ht="14.25" customHeight="1">
      <c r="C13" s="192"/>
      <c r="D13" s="158" t="s">
        <v>74</v>
      </c>
      <c r="E13" s="583" t="str">
        <f>"Сведения о результатах проведения закупочных процедур"&amp;IF(TEMPLATE_SPHERE="TKO"," &lt;1&gt;","")</f>
        <v>Сведения о результатах проведения закупочных процедур</v>
      </c>
      <c r="F13" s="581"/>
      <c r="G13" s="256"/>
      <c r="H13" s="893"/>
    </row>
    <row r="14" spans="3:8" ht="14.25" customHeight="1">
      <c r="C14" s="301"/>
      <c r="D14" s="503"/>
      <c r="E14" s="86" t="s">
        <v>446</v>
      </c>
      <c r="F14" s="113"/>
      <c r="G14" s="575"/>
      <c r="H14" s="894"/>
    </row>
    <row r="15" spans="3:8" ht="14.25" customHeight="1">
      <c r="C15" s="301"/>
      <c r="D15" s="425"/>
      <c r="E15" s="594"/>
      <c r="F15" s="595"/>
      <c r="G15" s="596"/>
      <c r="H15" s="597"/>
    </row>
    <row r="16" spans="3:8" ht="14.25" customHeight="1">
      <c r="E16" s="833"/>
      <c r="F16" s="833"/>
      <c r="G16" s="833"/>
      <c r="H16" s="83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W23"/>
  <sheetViews>
    <sheetView showGridLines="0" topLeftCell="C4" zoomScale="90" workbookViewId="0">
      <selection activeCell="AU8" sqref="AU8"/>
    </sheetView>
  </sheetViews>
  <sheetFormatPr defaultColWidth="10.5703125" defaultRowHeight="15" customHeight="1"/>
  <cols>
    <col min="1" max="2" width="9.140625" hidden="1" customWidth="1"/>
    <col min="3" max="3" width="4.7109375" customWidth="1"/>
    <col min="4" max="4" width="6.28515625" customWidth="1"/>
    <col min="5" max="5" width="47.85546875" customWidth="1"/>
    <col min="6" max="6" width="9.5703125" customWidth="1"/>
    <col min="7" max="7" width="25.7109375" hidden="1" customWidth="1"/>
    <col min="8" max="8" width="34" hidden="1" customWidth="1"/>
    <col min="9" max="9" width="25.7109375" customWidth="1"/>
    <col min="10" max="10" width="34" customWidth="1"/>
    <col min="11" max="11" width="25.7109375" customWidth="1"/>
    <col min="12" max="12" width="34" customWidth="1"/>
    <col min="13" max="13" width="25.7109375" customWidth="1"/>
    <col min="14" max="14" width="34" customWidth="1"/>
    <col min="15" max="15" width="25.7109375" customWidth="1"/>
    <col min="16" max="16" width="34" customWidth="1"/>
    <col min="17" max="17" width="25.7109375" customWidth="1"/>
    <col min="18" max="18" width="34" customWidth="1"/>
    <col min="19" max="19" width="25.7109375" customWidth="1"/>
    <col min="20" max="20" width="34" customWidth="1"/>
    <col min="21" max="21" width="25.7109375" customWidth="1"/>
    <col min="22" max="22" width="34" customWidth="1"/>
    <col min="23" max="23" width="25.7109375" customWidth="1"/>
    <col min="24" max="24" width="34" customWidth="1"/>
    <col min="25" max="25" width="25.7109375" customWidth="1"/>
    <col min="26" max="26" width="34" customWidth="1"/>
    <col min="27" max="27" width="25.7109375" customWidth="1"/>
    <col min="28" max="28" width="34" customWidth="1"/>
    <col min="29" max="29" width="25.7109375" customWidth="1"/>
    <col min="30" max="30" width="34" customWidth="1"/>
    <col min="31" max="31" width="25.7109375" customWidth="1"/>
    <col min="32" max="32" width="34" customWidth="1"/>
    <col min="33" max="33" width="25.7109375" customWidth="1"/>
    <col min="34" max="34" width="34" customWidth="1"/>
    <col min="35" max="35" width="25.7109375" customWidth="1"/>
    <col min="36" max="36" width="34" customWidth="1"/>
    <col min="37" max="37" width="25.7109375" customWidth="1"/>
    <col min="38" max="38" width="34" customWidth="1"/>
    <col min="39" max="39" width="25.7109375" customWidth="1"/>
    <col min="40" max="40" width="34" customWidth="1"/>
    <col min="41" max="41" width="25.7109375" customWidth="1"/>
    <col min="42" max="42" width="34" customWidth="1"/>
    <col min="43" max="43" width="25.7109375" customWidth="1"/>
    <col min="44" max="44" width="34" customWidth="1"/>
    <col min="45" max="45" width="25.7109375" customWidth="1"/>
    <col min="46" max="46" width="34" customWidth="1"/>
    <col min="47" max="47" width="25.7109375" customWidth="1"/>
    <col min="48" max="48" width="34" customWidth="1"/>
    <col min="49" max="49" width="50.85546875" customWidth="1"/>
  </cols>
  <sheetData>
    <row r="1" spans="4:49" ht="15" hidden="1" customHeight="1">
      <c r="G1" s="21">
        <v>4</v>
      </c>
      <c r="I1" s="21">
        <v>4</v>
      </c>
      <c r="K1" s="21">
        <v>4</v>
      </c>
      <c r="M1" s="21">
        <v>4</v>
      </c>
      <c r="O1" s="21">
        <v>4</v>
      </c>
      <c r="Q1" s="21">
        <v>4</v>
      </c>
      <c r="S1" s="21">
        <v>4</v>
      </c>
      <c r="U1" s="21">
        <v>4</v>
      </c>
      <c r="W1" s="21">
        <v>4</v>
      </c>
      <c r="Y1" s="21">
        <v>4</v>
      </c>
      <c r="AA1" s="21">
        <v>4</v>
      </c>
      <c r="AC1" s="21">
        <v>4</v>
      </c>
      <c r="AE1" s="21">
        <v>4</v>
      </c>
      <c r="AG1" s="21">
        <v>4</v>
      </c>
      <c r="AI1" s="21">
        <v>4</v>
      </c>
      <c r="AK1" s="21">
        <v>4</v>
      </c>
      <c r="AM1" s="21">
        <v>4</v>
      </c>
      <c r="AO1" s="21">
        <v>4</v>
      </c>
      <c r="AQ1" s="21">
        <v>4</v>
      </c>
      <c r="AS1" s="21">
        <v>4</v>
      </c>
      <c r="AU1" s="21">
        <v>4</v>
      </c>
    </row>
    <row r="2" spans="4:49" ht="15" hidden="1" customHeight="1"/>
    <row r="3" spans="4:49" ht="15" hidden="1" customHeight="1"/>
    <row r="5" spans="4:49" ht="63" customHeight="1">
      <c r="D5" s="953" t="s">
        <v>1264</v>
      </c>
      <c r="E5" s="953"/>
      <c r="F5" s="953"/>
      <c r="G5" s="953"/>
      <c r="H5" s="953"/>
      <c r="I5" s="953"/>
      <c r="J5" s="95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row>
    <row r="6" spans="4:49" ht="15" customHeight="1">
      <c r="D6" s="927" t="str">
        <f>IF(org=0,"Не определено",org)</f>
        <v>ООО "Смоленскрегионтеплоэнерго"</v>
      </c>
      <c r="E6" s="927"/>
      <c r="F6" s="927"/>
      <c r="G6" s="927"/>
      <c r="H6" s="927"/>
      <c r="I6" s="927"/>
      <c r="J6" s="927"/>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row>
    <row r="7" spans="4:49" ht="15" customHeight="1">
      <c r="D7" s="156"/>
      <c r="G7" s="21">
        <v>22</v>
      </c>
      <c r="I7" s="21">
        <v>1</v>
      </c>
      <c r="J7" s="156"/>
      <c r="K7" t="s">
        <v>5</v>
      </c>
      <c r="M7" t="s">
        <v>5</v>
      </c>
      <c r="O7" t="s">
        <v>5</v>
      </c>
      <c r="Q7" t="s">
        <v>5</v>
      </c>
      <c r="S7" t="s">
        <v>5</v>
      </c>
      <c r="U7" t="s">
        <v>5</v>
      </c>
      <c r="W7" t="s">
        <v>5</v>
      </c>
      <c r="Y7" t="s">
        <v>5</v>
      </c>
      <c r="AA7" t="s">
        <v>5</v>
      </c>
      <c r="AC7" t="s">
        <v>5</v>
      </c>
      <c r="AE7" t="s">
        <v>5</v>
      </c>
      <c r="AG7" t="s">
        <v>5</v>
      </c>
      <c r="AI7" t="s">
        <v>5</v>
      </c>
      <c r="AK7" t="s">
        <v>5</v>
      </c>
      <c r="AM7" t="s">
        <v>5</v>
      </c>
      <c r="AO7" t="s">
        <v>5</v>
      </c>
      <c r="AQ7" t="s">
        <v>5</v>
      </c>
      <c r="AS7" t="s">
        <v>5</v>
      </c>
      <c r="AU7" t="s">
        <v>5</v>
      </c>
    </row>
    <row r="8" spans="4:49" ht="0.75" customHeight="1">
      <c r="H8" s="156"/>
      <c r="I8" s="21" t="s">
        <v>210</v>
      </c>
      <c r="J8" s="156"/>
      <c r="K8" s="21" t="s">
        <v>215</v>
      </c>
      <c r="L8" s="156"/>
      <c r="M8" s="21" t="s">
        <v>217</v>
      </c>
      <c r="N8" s="156"/>
      <c r="O8" s="21" t="s">
        <v>219</v>
      </c>
      <c r="P8" s="156"/>
      <c r="Q8" s="21" t="s">
        <v>221</v>
      </c>
      <c r="R8" s="156"/>
      <c r="S8" s="21" t="s">
        <v>223</v>
      </c>
      <c r="T8" s="156"/>
      <c r="U8" s="21" t="s">
        <v>225</v>
      </c>
      <c r="V8" s="156"/>
      <c r="W8" s="21" t="s">
        <v>227</v>
      </c>
      <c r="X8" s="156"/>
      <c r="Y8" s="21" t="s">
        <v>229</v>
      </c>
      <c r="Z8" s="156"/>
      <c r="AA8" s="21" t="s">
        <v>231</v>
      </c>
      <c r="AB8" s="156"/>
      <c r="AC8" s="21" t="s">
        <v>235</v>
      </c>
      <c r="AD8" s="156"/>
      <c r="AE8" s="21" t="s">
        <v>237</v>
      </c>
      <c r="AF8" s="156"/>
      <c r="AG8" s="21" t="s">
        <v>239</v>
      </c>
      <c r="AH8" s="156"/>
      <c r="AI8" s="21" t="s">
        <v>241</v>
      </c>
      <c r="AJ8" s="156"/>
      <c r="AK8" s="21" t="s">
        <v>243</v>
      </c>
      <c r="AL8" s="156"/>
      <c r="AM8" s="21" t="s">
        <v>245</v>
      </c>
      <c r="AN8" s="156"/>
      <c r="AO8" s="21" t="s">
        <v>247</v>
      </c>
      <c r="AP8" s="156"/>
      <c r="AQ8" s="21" t="s">
        <v>249</v>
      </c>
      <c r="AR8" s="156"/>
      <c r="AS8" s="21" t="s">
        <v>251</v>
      </c>
      <c r="AT8" s="156"/>
      <c r="AU8" s="21" t="s">
        <v>233</v>
      </c>
      <c r="AV8" s="156"/>
    </row>
    <row r="9" spans="4:49" ht="15" customHeight="1">
      <c r="D9" s="404"/>
      <c r="E9" s="1055" t="s">
        <v>200</v>
      </c>
      <c r="F9" s="1056"/>
      <c r="G9" s="1076" t="str">
        <f>IF(G8="","",INDEX(DIFFERENTIATION_UNMERGE_VD,MATCH(G8,DIFFERENTIATION_ID_DIFF,0)))</f>
        <v/>
      </c>
      <c r="H9" s="1077"/>
      <c r="I9" s="107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1077"/>
      <c r="K9" s="107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1077"/>
      <c r="M9" s="1076"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1077"/>
      <c r="O9" s="1076"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1077"/>
      <c r="Q9" s="1076" t="str">
        <f>IF(Q8="","",INDEX(DIFFERENTIATION_UNMERGE_VD,MATCH(Q8,DIFFERENTIATION_ID_DIFF,0)))</f>
        <v>Производство тепловой энергии. Некомбинированная выработка; Передача. Тепловая энергия; Сбыт. Тепловая энергия</v>
      </c>
      <c r="R9" s="1077"/>
      <c r="S9" s="1076" t="str">
        <f>IF(S8="","",INDEX(DIFFERENTIATION_UNMERGE_VD,MATCH(S8,DIFFERENTIATION_ID_DIFF,0)))</f>
        <v>Производство тепловой энергии. Некомбинированная выработка; Передача. Тепловая энергия; Сбыт. Тепловая энергия</v>
      </c>
      <c r="T9" s="1077"/>
      <c r="U9" s="1076" t="str">
        <f>IF(U8="","",INDEX(DIFFERENTIATION_UNMERGE_VD,MATCH(U8,DIFFERENTIATION_ID_DIFF,0)))</f>
        <v>Производство тепловой энергии. Некомбинированная выработка; Передача. Тепловая энергия; Сбыт. Тепловая энергия</v>
      </c>
      <c r="V9" s="1077"/>
      <c r="W9" s="1076" t="str">
        <f>IF(W8="","",INDEX(DIFFERENTIATION_UNMERGE_VD,MATCH(W8,DIFFERENTIATION_ID_DIFF,0)))</f>
        <v>Производство тепловой энергии. Некомбинированная выработка; Передача. Тепловая энергия; Сбыт. Тепловая энергия</v>
      </c>
      <c r="X9" s="1077"/>
      <c r="Y9" s="1076" t="str">
        <f>IF(Y8="","",INDEX(DIFFERENTIATION_UNMERGE_VD,MATCH(Y8,DIFFERENTIATION_ID_DIFF,0)))</f>
        <v>Производство тепловой энергии. Некомбинированная выработка; Передача. Тепловая энергия; Сбыт. Тепловая энергия</v>
      </c>
      <c r="Z9" s="1077"/>
      <c r="AA9" s="1076" t="str">
        <f>IF(AA8="","",INDEX(DIFFERENTIATION_UNMERGE_VD,MATCH(AA8,DIFFERENTIATION_ID_DIFF,0)))</f>
        <v>Производство тепловой энергии. Некомбинированная выработка; Передача. Тепловая энергия; Сбыт. Тепловая энергия</v>
      </c>
      <c r="AB9" s="1077"/>
      <c r="AC9" s="1076" t="str">
        <f>IF(AC8="","",INDEX(DIFFERENTIATION_UNMERGE_VD,MATCH(AC8,DIFFERENTIATION_ID_DIFF,0)))</f>
        <v>Производство тепловой энергии. Некомбинированная выработка; Передача. Тепловая энергия; Сбыт. Тепловая энергия</v>
      </c>
      <c r="AD9" s="1077"/>
      <c r="AE9" s="1076" t="str">
        <f>IF(AE8="","",INDEX(DIFFERENTIATION_UNMERGE_VD,MATCH(AE8,DIFFERENTIATION_ID_DIFF,0)))</f>
        <v>Производство тепловой энергии. Некомбинированная выработка; Передача. Тепловая энергия; Сбыт. Тепловая энергия</v>
      </c>
      <c r="AF9" s="1077"/>
      <c r="AG9" s="1076" t="str">
        <f>IF(AG8="","",INDEX(DIFFERENTIATION_UNMERGE_VD,MATCH(AG8,DIFFERENTIATION_ID_DIFF,0)))</f>
        <v>Производство тепловой энергии. Некомбинированная выработка; Передача. Тепловая энергия; Сбыт. Тепловая энергия</v>
      </c>
      <c r="AH9" s="1077"/>
      <c r="AI9" s="1076" t="str">
        <f>IF(AI8="","",INDEX(DIFFERENTIATION_UNMERGE_VD,MATCH(AI8,DIFFERENTIATION_ID_DIFF,0)))</f>
        <v>Производство тепловой энергии. Некомбинированная выработка; Передача. Тепловая энергия; Сбыт. Тепловая энергия</v>
      </c>
      <c r="AJ9" s="1077"/>
      <c r="AK9" s="1076" t="str">
        <f>IF(AK8="","",INDEX(DIFFERENTIATION_UNMERGE_VD,MATCH(AK8,DIFFERENTIATION_ID_DIFF,0)))</f>
        <v>Производство тепловой энергии. Некомбинированная выработка; Передача. Тепловая энергия; Сбыт. Тепловая энергия</v>
      </c>
      <c r="AL9" s="1077"/>
      <c r="AM9" s="1076" t="str">
        <f>IF(AM8="","",INDEX(DIFFERENTIATION_UNMERGE_VD,MATCH(AM8,DIFFERENTIATION_ID_DIFF,0)))</f>
        <v>Производство тепловой энергии. Некомбинированная выработка; Передача. Тепловая энергия; Сбыт. Тепловая энергия</v>
      </c>
      <c r="AN9" s="1077"/>
      <c r="AO9" s="1076" t="str">
        <f>IF(AO8="","",INDEX(DIFFERENTIATION_UNMERGE_VD,MATCH(AO8,DIFFERENTIATION_ID_DIFF,0)))</f>
        <v>Производство тепловой энергии. Некомбинированная выработка; Передача. Тепловая энергия; Сбыт. Тепловая энергия</v>
      </c>
      <c r="AP9" s="1077"/>
      <c r="AQ9" s="1076" t="str">
        <f>IF(AQ8="","",INDEX(DIFFERENTIATION_UNMERGE_VD,MATCH(AQ8,DIFFERENTIATION_ID_DIFF,0)))</f>
        <v>Производство тепловой энергии. Некомбинированная выработка; Передача. Тепловая энергия; Сбыт. Тепловая энергия</v>
      </c>
      <c r="AR9" s="1077"/>
      <c r="AS9" s="1076" t="str">
        <f>IF(AS8="","",INDEX(DIFFERENTIATION_UNMERGE_VD,MATCH(AS8,DIFFERENTIATION_ID_DIFF,0)))</f>
        <v>Производство тепловой энергии. Некомбинированная выработка; Передача. Тепловая энергия; Сбыт. Тепловая энергия</v>
      </c>
      <c r="AT9" s="1077"/>
      <c r="AU9" s="1076" t="str">
        <f>IF(AU8="","",INDEX(DIFFERENTIATION_UNMERGE_VD,MATCH(AU8,DIFFERENTIATION_ID_DIFF,0)))</f>
        <v>Производство тепловой энергии. Некомбинированная выработка; Передача. Тепловая энергия; Сбыт. Тепловая энергия</v>
      </c>
      <c r="AV9" s="1077"/>
      <c r="AW9" s="907" t="s">
        <v>425</v>
      </c>
    </row>
    <row r="10" spans="4:49" ht="15" customHeight="1">
      <c r="D10" s="404"/>
      <c r="E10" s="1055" t="s">
        <v>674</v>
      </c>
      <c r="F10" s="1056"/>
      <c r="G10" s="1076" t="str">
        <f>IF(G8="","",INDEX(DIFFERENTIATION_UNMERGE_AREA,MATCH(G8,DIFFERENTIATION_ID_DIFF,0)))</f>
        <v/>
      </c>
      <c r="H10" s="1077"/>
      <c r="I10" s="1076" t="str">
        <f>IF(I8="","",INDEX(DIFFERENTIATION_UNMERGE_AREA,MATCH(I8,DIFFERENTIATION_ID_DIFF,0)))</f>
        <v>Территория 1</v>
      </c>
      <c r="J10" s="1077"/>
      <c r="K10" s="1076" t="str">
        <f>IF(K8="","",INDEX(DIFFERENTIATION_UNMERGE_AREA,MATCH(K8,DIFFERENTIATION_ID_DIFF,0)))</f>
        <v>Территория 2</v>
      </c>
      <c r="L10" s="1077"/>
      <c r="M10" s="1076" t="str">
        <f>IF(M8="","",INDEX(DIFFERENTIATION_UNMERGE_AREA,MATCH(M8,DIFFERENTIATION_ID_DIFF,0)))</f>
        <v>Территория 3</v>
      </c>
      <c r="N10" s="1077"/>
      <c r="O10" s="1076" t="str">
        <f>IF(O8="","",INDEX(DIFFERENTIATION_UNMERGE_AREA,MATCH(O8,DIFFERENTIATION_ID_DIFF,0)))</f>
        <v>Территория 4</v>
      </c>
      <c r="P10" s="1077"/>
      <c r="Q10" s="1076" t="str">
        <f>IF(Q8="","",INDEX(DIFFERENTIATION_UNMERGE_AREA,MATCH(Q8,DIFFERENTIATION_ID_DIFF,0)))</f>
        <v>Территория 5</v>
      </c>
      <c r="R10" s="1077"/>
      <c r="S10" s="1076" t="str">
        <f>IF(S8="","",INDEX(DIFFERENTIATION_UNMERGE_AREA,MATCH(S8,DIFFERENTIATION_ID_DIFF,0)))</f>
        <v>Территория 6</v>
      </c>
      <c r="T10" s="1077"/>
      <c r="U10" s="1076" t="str">
        <f>IF(U8="","",INDEX(DIFFERENTIATION_UNMERGE_AREA,MATCH(U8,DIFFERENTIATION_ID_DIFF,0)))</f>
        <v>Территория 7</v>
      </c>
      <c r="V10" s="1077"/>
      <c r="W10" s="1076" t="str">
        <f>IF(W8="","",INDEX(DIFFERENTIATION_UNMERGE_AREA,MATCH(W8,DIFFERENTIATION_ID_DIFF,0)))</f>
        <v>Территория 8</v>
      </c>
      <c r="X10" s="1077"/>
      <c r="Y10" s="1076" t="str">
        <f>IF(Y8="","",INDEX(DIFFERENTIATION_UNMERGE_AREA,MATCH(Y8,DIFFERENTIATION_ID_DIFF,0)))</f>
        <v>Территория 9</v>
      </c>
      <c r="Z10" s="1077"/>
      <c r="AA10" s="1076" t="str">
        <f>IF(AA8="","",INDEX(DIFFERENTIATION_UNMERGE_AREA,MATCH(AA8,DIFFERENTIATION_ID_DIFF,0)))</f>
        <v>Территория 10</v>
      </c>
      <c r="AB10" s="1077"/>
      <c r="AC10" s="1076" t="str">
        <f>IF(AC8="","",INDEX(DIFFERENTIATION_UNMERGE_AREA,MATCH(AC8,DIFFERENTIATION_ID_DIFF,0)))</f>
        <v>Территория 11</v>
      </c>
      <c r="AD10" s="1077"/>
      <c r="AE10" s="1076" t="str">
        <f>IF(AE8="","",INDEX(DIFFERENTIATION_UNMERGE_AREA,MATCH(AE8,DIFFERENTIATION_ID_DIFF,0)))</f>
        <v>Территория 12</v>
      </c>
      <c r="AF10" s="1077"/>
      <c r="AG10" s="1076" t="str">
        <f>IF(AG8="","",INDEX(DIFFERENTIATION_UNMERGE_AREA,MATCH(AG8,DIFFERENTIATION_ID_DIFF,0)))</f>
        <v>Территория 13</v>
      </c>
      <c r="AH10" s="1077"/>
      <c r="AI10" s="1076" t="str">
        <f>IF(AI8="","",INDEX(DIFFERENTIATION_UNMERGE_AREA,MATCH(AI8,DIFFERENTIATION_ID_DIFF,0)))</f>
        <v>Территория 14</v>
      </c>
      <c r="AJ10" s="1077"/>
      <c r="AK10" s="1076" t="str">
        <f>IF(AK8="","",INDEX(DIFFERENTIATION_UNMERGE_AREA,MATCH(AK8,DIFFERENTIATION_ID_DIFF,0)))</f>
        <v>Территория 15</v>
      </c>
      <c r="AL10" s="1077"/>
      <c r="AM10" s="1076" t="str">
        <f>IF(AM8="","",INDEX(DIFFERENTIATION_UNMERGE_AREA,MATCH(AM8,DIFFERENTIATION_ID_DIFF,0)))</f>
        <v>Территория 16</v>
      </c>
      <c r="AN10" s="1077"/>
      <c r="AO10" s="1076" t="str">
        <f>IF(AO8="","",INDEX(DIFFERENTIATION_UNMERGE_AREA,MATCH(AO8,DIFFERENTIATION_ID_DIFF,0)))</f>
        <v>Территория 17</v>
      </c>
      <c r="AP10" s="1077"/>
      <c r="AQ10" s="1076" t="str">
        <f>IF(AQ8="","",INDEX(DIFFERENTIATION_UNMERGE_AREA,MATCH(AQ8,DIFFERENTIATION_ID_DIFF,0)))</f>
        <v>Территория 18</v>
      </c>
      <c r="AR10" s="1077"/>
      <c r="AS10" s="1076" t="str">
        <f>IF(AS8="","",INDEX(DIFFERENTIATION_UNMERGE_AREA,MATCH(AS8,DIFFERENTIATION_ID_DIFF,0)))</f>
        <v>Территория 19</v>
      </c>
      <c r="AT10" s="1077"/>
      <c r="AU10" s="1076" t="str">
        <f>IF(AU8="","",INDEX(DIFFERENTIATION_UNMERGE_AREA,MATCH(AU8,DIFFERENTIATION_ID_DIFF,0)))</f>
        <v>Территория 10</v>
      </c>
      <c r="AV10" s="1077"/>
      <c r="AW10" s="912"/>
    </row>
    <row r="11" spans="4:49" ht="15" customHeight="1">
      <c r="D11" s="404"/>
      <c r="E11" s="1055" t="s">
        <v>675</v>
      </c>
      <c r="F11" s="1056"/>
      <c r="G11" s="1076" t="str">
        <f>IF(G8="","",INDEX(DIFFERENTIATION_UNMERGE_SYSTEM,MATCH(G8,DIFFERENTIATION_ID_DIFF,0)))</f>
        <v/>
      </c>
      <c r="H11" s="1077"/>
      <c r="I11" s="1076" t="str">
        <f>IF(I8="","",INDEX(DIFFERENTIATION_UNMERGE_SYSTEM,MATCH(I8,DIFFERENTIATION_ID_DIFF,0)))</f>
        <v>котельная г. Вязьма ул. Московская</v>
      </c>
      <c r="J11" s="1077"/>
      <c r="K11" s="1076" t="str">
        <f>IF(K8="","",INDEX(DIFFERENTIATION_UNMERGE_SYSTEM,MATCH(K8,DIFFERENTIATION_ID_DIFF,0)))</f>
        <v>Вяземский филиал</v>
      </c>
      <c r="L11" s="1077"/>
      <c r="M11" s="1076" t="str">
        <f>IF(M8="","",INDEX(DIFFERENTIATION_UNMERGE_SYSTEM,MATCH(M8,DIFFERENTIATION_ID_DIFF,0)))</f>
        <v>котельная с. Карманово, ул. Набережная, д. 18, стр. 3</v>
      </c>
      <c r="N11" s="1077"/>
      <c r="O11" s="1076" t="str">
        <f>IF(O8="","",INDEX(DIFFERENTIATION_UNMERGE_SYSTEM,MATCH(O8,DIFFERENTIATION_ID_DIFF,0)))</f>
        <v>Рославльский филиал</v>
      </c>
      <c r="P11" s="1077"/>
      <c r="Q11" s="1076" t="str">
        <f>IF(Q8="","",INDEX(DIFFERENTIATION_UNMERGE_SYSTEM,MATCH(Q8,DIFFERENTIATION_ID_DIFF,0)))</f>
        <v>котельная г. Рославль, ул. Мичурина</v>
      </c>
      <c r="R11" s="1077"/>
      <c r="S11" s="1076" t="str">
        <f>IF(S8="","",INDEX(DIFFERENTIATION_UNMERGE_SYSTEM,MATCH(S8,DIFFERENTIATION_ID_DIFF,0)))</f>
        <v>котельная д. Даньково</v>
      </c>
      <c r="T11" s="1077"/>
      <c r="U11" s="1076" t="str">
        <f>IF(U8="","",INDEX(DIFFERENTIATION_UNMERGE_SYSTEM,MATCH(U8,DIFFERENTIATION_ID_DIFF,0)))</f>
        <v>котельная д. Пересна</v>
      </c>
      <c r="V11" s="1077"/>
      <c r="W11" s="1076" t="str">
        <f>IF(W8="","",INDEX(DIFFERENTIATION_UNMERGE_SYSTEM,MATCH(W8,DIFFERENTIATION_ID_DIFF,0)))</f>
        <v>котельная г. Починок, ул. Садовая</v>
      </c>
      <c r="X11" s="1077"/>
      <c r="Y11" s="1076" t="str">
        <f>IF(Y8="","",INDEX(DIFFERENTIATION_UNMERGE_SYSTEM,MATCH(Y8,DIFFERENTIATION_ID_DIFF,0)))</f>
        <v>Сафоновский филиал</v>
      </c>
      <c r="Z11" s="1077"/>
      <c r="AA11" s="1076" t="str">
        <f>IF(AA8="","",INDEX(DIFFERENTIATION_UNMERGE_SYSTEM,MATCH(AA8,DIFFERENTIATION_ID_DIFF,0)))</f>
        <v>котельная г. Сафоново, ул. Советская</v>
      </c>
      <c r="AB11" s="1077"/>
      <c r="AC11" s="1076" t="str">
        <f>IF(AC8="","",INDEX(DIFFERENTIATION_UNMERGE_SYSTEM,MATCH(AC8,DIFFERENTIATION_ID_DIFF,0)))</f>
        <v>котельная с. Издешково</v>
      </c>
      <c r="AD11" s="1077"/>
      <c r="AE11" s="1076" t="str">
        <f>IF(AE8="","",INDEX(DIFFERENTIATION_UNMERGE_SYSTEM,MATCH(AE8,DIFFERENTIATION_ID_DIFF,0)))</f>
        <v>котельная БМК Михайловское</v>
      </c>
      <c r="AF11" s="1077"/>
      <c r="AG11" s="1076" t="str">
        <f>IF(AG8="","",INDEX(DIFFERENTIATION_UNMERGE_SYSTEM,MATCH(AG8,DIFFERENTIATION_ID_DIFF,0)))</f>
        <v>котельные пгт. Холм-Жирковское, ул. Кирова,ул. Советская</v>
      </c>
      <c r="AH11" s="1077"/>
      <c r="AI11" s="1076" t="str">
        <f>IF(AI8="","",INDEX(DIFFERENTIATION_UNMERGE_SYSTEM,MATCH(AI8,DIFFERENTIATION_ID_DIFF,0)))</f>
        <v>котельная ст. Игоревская</v>
      </c>
      <c r="AJ11" s="1077"/>
      <c r="AK11" s="1076" t="str">
        <f>IF(AK8="","",INDEX(DIFFERENTIATION_UNMERGE_SYSTEM,MATCH(AK8,DIFFERENTIATION_ID_DIFF,0)))</f>
        <v>Ярцевский филиал</v>
      </c>
      <c r="AL11" s="1077"/>
      <c r="AM11" s="1076" t="str">
        <f>IF(AM8="","",INDEX(DIFFERENTIATION_UNMERGE_SYSTEM,MATCH(AM8,DIFFERENTIATION_ID_DIFF,0)))</f>
        <v>п. Красный</v>
      </c>
      <c r="AN11" s="1077"/>
      <c r="AO11" s="1076" t="str">
        <f>IF(AO8="","",INDEX(DIFFERENTIATION_UNMERGE_SYSTEM,MATCH(AO8,DIFFERENTIATION_ID_DIFF,0)))</f>
        <v>котельная д. Богородицкое</v>
      </c>
      <c r="AP11" s="1077"/>
      <c r="AQ11" s="1076" t="str">
        <f>IF(AQ8="","",INDEX(DIFFERENTIATION_UNMERGE_SYSTEM,MATCH(AQ8,DIFFERENTIATION_ID_DIFF,0)))</f>
        <v>котельная д. Сметанино</v>
      </c>
      <c r="AR11" s="1077"/>
      <c r="AS11" s="1076" t="str">
        <f>IF(AS8="","",INDEX(DIFFERENTIATION_UNMERGE_SYSTEM,MATCH(AS8,DIFFERENTIATION_ID_DIFF,0)))</f>
        <v>котельная с. Талашкино</v>
      </c>
      <c r="AT11" s="1077"/>
      <c r="AU11" s="1076" t="str">
        <f>IF(AU8="","",INDEX(DIFFERENTIATION_UNMERGE_SYSTEM,MATCH(AU8,DIFFERENTIATION_ID_DIFF,0)))</f>
        <v>котельная г. Сафоново, ул. Первомайская</v>
      </c>
      <c r="AV11" s="1077"/>
      <c r="AW11" s="912"/>
    </row>
    <row r="12" spans="4:49" ht="15" customHeight="1">
      <c r="D12" s="1057" t="s">
        <v>424</v>
      </c>
      <c r="E12" s="1058"/>
      <c r="F12" s="1058"/>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912"/>
    </row>
    <row r="13" spans="4:49" ht="33.75" customHeight="1">
      <c r="D13" s="64" t="s">
        <v>71</v>
      </c>
      <c r="E13" s="64" t="s">
        <v>426</v>
      </c>
      <c r="F13" s="64" t="s">
        <v>676</v>
      </c>
      <c r="G13" s="7" t="s">
        <v>427</v>
      </c>
      <c r="H13" s="64" t="s">
        <v>514</v>
      </c>
      <c r="I13" s="7" t="s">
        <v>427</v>
      </c>
      <c r="J13" s="64" t="s">
        <v>514</v>
      </c>
      <c r="K13" s="7" t="s">
        <v>427</v>
      </c>
      <c r="L13" s="64" t="s">
        <v>514</v>
      </c>
      <c r="M13" s="7" t="s">
        <v>427</v>
      </c>
      <c r="N13" s="64" t="s">
        <v>514</v>
      </c>
      <c r="O13" s="7" t="s">
        <v>427</v>
      </c>
      <c r="P13" s="64" t="s">
        <v>514</v>
      </c>
      <c r="Q13" s="7" t="s">
        <v>427</v>
      </c>
      <c r="R13" s="64" t="s">
        <v>514</v>
      </c>
      <c r="S13" s="7" t="s">
        <v>427</v>
      </c>
      <c r="T13" s="64" t="s">
        <v>514</v>
      </c>
      <c r="U13" s="7" t="s">
        <v>427</v>
      </c>
      <c r="V13" s="64" t="s">
        <v>514</v>
      </c>
      <c r="W13" s="7" t="s">
        <v>427</v>
      </c>
      <c r="X13" s="64" t="s">
        <v>514</v>
      </c>
      <c r="Y13" s="7" t="s">
        <v>427</v>
      </c>
      <c r="Z13" s="64" t="s">
        <v>514</v>
      </c>
      <c r="AA13" s="7" t="s">
        <v>427</v>
      </c>
      <c r="AB13" s="64" t="s">
        <v>514</v>
      </c>
      <c r="AC13" s="7" t="s">
        <v>427</v>
      </c>
      <c r="AD13" s="64" t="s">
        <v>514</v>
      </c>
      <c r="AE13" s="7" t="s">
        <v>427</v>
      </c>
      <c r="AF13" s="64" t="s">
        <v>514</v>
      </c>
      <c r="AG13" s="7" t="s">
        <v>427</v>
      </c>
      <c r="AH13" s="64" t="s">
        <v>514</v>
      </c>
      <c r="AI13" s="7" t="s">
        <v>427</v>
      </c>
      <c r="AJ13" s="64" t="s">
        <v>514</v>
      </c>
      <c r="AK13" s="7" t="s">
        <v>427</v>
      </c>
      <c r="AL13" s="64" t="s">
        <v>514</v>
      </c>
      <c r="AM13" s="7" t="s">
        <v>427</v>
      </c>
      <c r="AN13" s="64" t="s">
        <v>514</v>
      </c>
      <c r="AO13" s="7" t="s">
        <v>427</v>
      </c>
      <c r="AP13" s="64" t="s">
        <v>514</v>
      </c>
      <c r="AQ13" s="7" t="s">
        <v>427</v>
      </c>
      <c r="AR13" s="64" t="s">
        <v>514</v>
      </c>
      <c r="AS13" s="7" t="s">
        <v>427</v>
      </c>
      <c r="AT13" s="64" t="s">
        <v>514</v>
      </c>
      <c r="AU13" s="7" t="s">
        <v>427</v>
      </c>
      <c r="AV13" s="64" t="s">
        <v>514</v>
      </c>
      <c r="AW13" s="958"/>
    </row>
    <row r="14" spans="4:49" ht="15" hidden="1" customHeight="1">
      <c r="D14" s="567" t="s">
        <v>204</v>
      </c>
      <c r="E14" s="567" t="s">
        <v>87</v>
      </c>
      <c r="F14" s="567" t="s">
        <v>73</v>
      </c>
      <c r="G14" s="411" t="str">
        <f>G1&amp;".1"</f>
        <v>4.1</v>
      </c>
      <c r="I14" s="411" t="str">
        <f>I1&amp;".1"</f>
        <v>4.1</v>
      </c>
      <c r="K14" s="411" t="str">
        <f>K1&amp;".1"</f>
        <v>4.1</v>
      </c>
      <c r="M14" s="411" t="str">
        <f>M1&amp;".1"</f>
        <v>4.1</v>
      </c>
      <c r="O14" s="411" t="str">
        <f>O1&amp;".1"</f>
        <v>4.1</v>
      </c>
      <c r="Q14" s="411" t="str">
        <f>Q1&amp;".1"</f>
        <v>4.1</v>
      </c>
      <c r="S14" s="411" t="str">
        <f>S1&amp;".1"</f>
        <v>4.1</v>
      </c>
      <c r="U14" s="411" t="str">
        <f>U1&amp;".1"</f>
        <v>4.1</v>
      </c>
      <c r="W14" s="411" t="str">
        <f>W1&amp;".1"</f>
        <v>4.1</v>
      </c>
      <c r="Y14" s="411" t="str">
        <f>Y1&amp;".1"</f>
        <v>4.1</v>
      </c>
      <c r="AA14" s="411" t="str">
        <f>AA1&amp;".1"</f>
        <v>4.1</v>
      </c>
      <c r="AC14" s="411" t="str">
        <f>AC1&amp;".1"</f>
        <v>4.1</v>
      </c>
      <c r="AE14" s="411" t="str">
        <f>AE1&amp;".1"</f>
        <v>4.1</v>
      </c>
      <c r="AG14" s="411" t="str">
        <f>AG1&amp;".1"</f>
        <v>4.1</v>
      </c>
      <c r="AI14" s="411" t="str">
        <f>AI1&amp;".1"</f>
        <v>4.1</v>
      </c>
      <c r="AK14" s="411" t="str">
        <f>AK1&amp;".1"</f>
        <v>4.1</v>
      </c>
      <c r="AM14" s="411" t="str">
        <f>AM1&amp;".1"</f>
        <v>4.1</v>
      </c>
      <c r="AO14" s="411" t="str">
        <f>AO1&amp;".1"</f>
        <v>4.1</v>
      </c>
      <c r="AQ14" s="411" t="str">
        <f>AQ1&amp;".1"</f>
        <v>4.1</v>
      </c>
      <c r="AS14" s="411" t="str">
        <f>AS1&amp;".1"</f>
        <v>4.1</v>
      </c>
      <c r="AU14" s="411" t="str">
        <f>AU1&amp;".1"</f>
        <v>4.1</v>
      </c>
      <c r="AW14" s="265"/>
    </row>
    <row r="15" spans="4:49" ht="22.5" hidden="1" customHeight="1">
      <c r="D15" s="64">
        <v>1</v>
      </c>
      <c r="E15" s="141" t="s">
        <v>831</v>
      </c>
      <c r="F15" s="64" t="s">
        <v>832</v>
      </c>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265" t="s">
        <v>833</v>
      </c>
    </row>
    <row r="16" spans="4:49" ht="22.5" hidden="1" customHeight="1">
      <c r="D16" s="64">
        <v>2</v>
      </c>
      <c r="E16" s="141" t="s">
        <v>834</v>
      </c>
      <c r="F16" s="64" t="s">
        <v>835</v>
      </c>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265" t="s">
        <v>836</v>
      </c>
    </row>
    <row r="17" spans="4:49" ht="123.75" hidden="1" customHeight="1">
      <c r="D17" s="64">
        <v>3</v>
      </c>
      <c r="E17" s="141" t="s">
        <v>1265</v>
      </c>
      <c r="F17" s="64" t="s">
        <v>430</v>
      </c>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265" t="s">
        <v>1266</v>
      </c>
    </row>
    <row r="18" spans="4:49" ht="45" customHeight="1">
      <c r="D18" s="64">
        <v>3</v>
      </c>
      <c r="E18" s="141" t="s">
        <v>837</v>
      </c>
      <c r="F18" s="64" t="s">
        <v>430</v>
      </c>
      <c r="G18" s="64" t="s">
        <v>430</v>
      </c>
      <c r="H18" s="137" t="s">
        <v>430</v>
      </c>
      <c r="I18" s="64" t="s">
        <v>430</v>
      </c>
      <c r="J18" s="137" t="s">
        <v>430</v>
      </c>
      <c r="K18" s="64" t="s">
        <v>430</v>
      </c>
      <c r="L18" s="137" t="s">
        <v>430</v>
      </c>
      <c r="M18" s="64" t="s">
        <v>430</v>
      </c>
      <c r="N18" s="137" t="s">
        <v>430</v>
      </c>
      <c r="O18" s="64" t="s">
        <v>430</v>
      </c>
      <c r="P18" s="137" t="s">
        <v>430</v>
      </c>
      <c r="Q18" s="64" t="s">
        <v>430</v>
      </c>
      <c r="R18" s="137" t="s">
        <v>430</v>
      </c>
      <c r="S18" s="64" t="s">
        <v>430</v>
      </c>
      <c r="T18" s="137" t="s">
        <v>430</v>
      </c>
      <c r="U18" s="64" t="s">
        <v>430</v>
      </c>
      <c r="V18" s="137" t="s">
        <v>430</v>
      </c>
      <c r="W18" s="64" t="s">
        <v>430</v>
      </c>
      <c r="X18" s="137" t="s">
        <v>430</v>
      </c>
      <c r="Y18" s="64" t="s">
        <v>430</v>
      </c>
      <c r="Z18" s="137" t="s">
        <v>430</v>
      </c>
      <c r="AA18" s="64" t="s">
        <v>430</v>
      </c>
      <c r="AB18" s="137" t="s">
        <v>430</v>
      </c>
      <c r="AC18" s="64" t="s">
        <v>430</v>
      </c>
      <c r="AD18" s="137" t="s">
        <v>430</v>
      </c>
      <c r="AE18" s="64" t="s">
        <v>430</v>
      </c>
      <c r="AF18" s="137" t="s">
        <v>430</v>
      </c>
      <c r="AG18" s="64" t="s">
        <v>430</v>
      </c>
      <c r="AH18" s="137" t="s">
        <v>430</v>
      </c>
      <c r="AI18" s="64" t="s">
        <v>430</v>
      </c>
      <c r="AJ18" s="137" t="s">
        <v>430</v>
      </c>
      <c r="AK18" s="64" t="s">
        <v>430</v>
      </c>
      <c r="AL18" s="137" t="s">
        <v>430</v>
      </c>
      <c r="AM18" s="64" t="s">
        <v>430</v>
      </c>
      <c r="AN18" s="137" t="s">
        <v>430</v>
      </c>
      <c r="AO18" s="64" t="s">
        <v>430</v>
      </c>
      <c r="AP18" s="137" t="s">
        <v>430</v>
      </c>
      <c r="AQ18" s="64" t="s">
        <v>430</v>
      </c>
      <c r="AR18" s="137" t="s">
        <v>430</v>
      </c>
      <c r="AS18" s="64" t="s">
        <v>430</v>
      </c>
      <c r="AT18" s="137" t="s">
        <v>430</v>
      </c>
      <c r="AU18" s="64" t="s">
        <v>430</v>
      </c>
      <c r="AV18" s="137" t="s">
        <v>430</v>
      </c>
      <c r="AW18" s="265" t="s">
        <v>1267</v>
      </c>
    </row>
    <row r="19" spans="4:49" ht="33.75" customHeight="1">
      <c r="D19" s="97" t="s">
        <v>448</v>
      </c>
      <c r="E19" s="383" t="s">
        <v>839</v>
      </c>
      <c r="F19" s="64" t="s">
        <v>840</v>
      </c>
      <c r="G19" s="463"/>
      <c r="H19" s="197"/>
      <c r="I19" s="463"/>
      <c r="J19" s="424"/>
      <c r="K19" s="463"/>
      <c r="L19" s="197"/>
      <c r="M19" s="463"/>
      <c r="N19" s="197"/>
      <c r="O19" s="463"/>
      <c r="P19" s="197"/>
      <c r="Q19" s="463"/>
      <c r="R19" s="197"/>
      <c r="S19" s="463"/>
      <c r="T19" s="197"/>
      <c r="U19" s="463"/>
      <c r="V19" s="197"/>
      <c r="W19" s="463"/>
      <c r="X19" s="197"/>
      <c r="Y19" s="463"/>
      <c r="Z19" s="197"/>
      <c r="AA19" s="463"/>
      <c r="AB19" s="197"/>
      <c r="AC19" s="463"/>
      <c r="AD19" s="197"/>
      <c r="AE19" s="463"/>
      <c r="AF19" s="197"/>
      <c r="AG19" s="463"/>
      <c r="AH19" s="197"/>
      <c r="AI19" s="463"/>
      <c r="AJ19" s="197"/>
      <c r="AK19" s="463"/>
      <c r="AL19" s="197"/>
      <c r="AM19" s="463"/>
      <c r="AN19" s="197"/>
      <c r="AO19" s="463"/>
      <c r="AP19" s="197"/>
      <c r="AQ19" s="463"/>
      <c r="AR19" s="197"/>
      <c r="AS19" s="463"/>
      <c r="AT19" s="197"/>
      <c r="AU19" s="463"/>
      <c r="AV19" s="197"/>
      <c r="AW19" s="505"/>
    </row>
    <row r="20" spans="4:49" ht="33.75" customHeight="1">
      <c r="D20" s="97" t="s">
        <v>456</v>
      </c>
      <c r="E20" s="383" t="s">
        <v>841</v>
      </c>
      <c r="F20" s="64" t="s">
        <v>842</v>
      </c>
      <c r="G20" s="463"/>
      <c r="H20" s="197"/>
      <c r="I20" s="463"/>
      <c r="J20" s="197"/>
      <c r="K20" s="463"/>
      <c r="L20" s="197"/>
      <c r="M20" s="463"/>
      <c r="N20" s="197"/>
      <c r="O20" s="463"/>
      <c r="P20" s="197"/>
      <c r="Q20" s="463"/>
      <c r="R20" s="197"/>
      <c r="S20" s="463"/>
      <c r="T20" s="197"/>
      <c r="U20" s="463"/>
      <c r="V20" s="197"/>
      <c r="W20" s="463"/>
      <c r="X20" s="197"/>
      <c r="Y20" s="463"/>
      <c r="Z20" s="197"/>
      <c r="AA20" s="463"/>
      <c r="AB20" s="197"/>
      <c r="AC20" s="463"/>
      <c r="AD20" s="197"/>
      <c r="AE20" s="463"/>
      <c r="AF20" s="197"/>
      <c r="AG20" s="463"/>
      <c r="AH20" s="197"/>
      <c r="AI20" s="463"/>
      <c r="AJ20" s="197"/>
      <c r="AK20" s="463"/>
      <c r="AL20" s="197"/>
      <c r="AM20" s="463"/>
      <c r="AN20" s="197"/>
      <c r="AO20" s="463"/>
      <c r="AP20" s="197"/>
      <c r="AQ20" s="463"/>
      <c r="AR20" s="197"/>
      <c r="AS20" s="463"/>
      <c r="AT20" s="197"/>
      <c r="AU20" s="463"/>
      <c r="AV20" s="197"/>
      <c r="AW20" s="505"/>
    </row>
    <row r="21" spans="4:49" ht="45" customHeight="1">
      <c r="D21" s="97" t="s">
        <v>458</v>
      </c>
      <c r="E21" s="383" t="s">
        <v>843</v>
      </c>
      <c r="F21" s="64" t="s">
        <v>683</v>
      </c>
      <c r="G21" s="464"/>
      <c r="H21" s="197"/>
      <c r="I21" s="464"/>
      <c r="J21" s="197"/>
      <c r="K21" s="464"/>
      <c r="L21" s="197"/>
      <c r="M21" s="464"/>
      <c r="N21" s="197"/>
      <c r="O21" s="464"/>
      <c r="P21" s="197"/>
      <c r="Q21" s="464"/>
      <c r="R21" s="197"/>
      <c r="S21" s="464"/>
      <c r="T21" s="197"/>
      <c r="U21" s="464"/>
      <c r="V21" s="197"/>
      <c r="W21" s="464"/>
      <c r="X21" s="197"/>
      <c r="Y21" s="464"/>
      <c r="Z21" s="197"/>
      <c r="AA21" s="464"/>
      <c r="AB21" s="197"/>
      <c r="AC21" s="464"/>
      <c r="AD21" s="197"/>
      <c r="AE21" s="464"/>
      <c r="AF21" s="197"/>
      <c r="AG21" s="464"/>
      <c r="AH21" s="197"/>
      <c r="AI21" s="464"/>
      <c r="AJ21" s="197"/>
      <c r="AK21" s="464"/>
      <c r="AL21" s="197"/>
      <c r="AM21" s="464"/>
      <c r="AN21" s="197"/>
      <c r="AO21" s="464"/>
      <c r="AP21" s="197"/>
      <c r="AQ21" s="464"/>
      <c r="AR21" s="197"/>
      <c r="AS21" s="464"/>
      <c r="AT21" s="197"/>
      <c r="AU21" s="464"/>
      <c r="AV21" s="197"/>
      <c r="AW21" s="505"/>
    </row>
    <row r="22" spans="4:49" ht="67.5" hidden="1" customHeight="1">
      <c r="D22" s="64">
        <v>5</v>
      </c>
      <c r="E22" s="141" t="s">
        <v>1268</v>
      </c>
      <c r="F22" s="64" t="s">
        <v>673</v>
      </c>
      <c r="G22" s="599"/>
      <c r="H22" s="389"/>
      <c r="I22" s="599"/>
      <c r="J22" s="389"/>
      <c r="K22" s="599"/>
      <c r="L22" s="389"/>
      <c r="M22" s="599"/>
      <c r="N22" s="389"/>
      <c r="O22" s="599"/>
      <c r="P22" s="389"/>
      <c r="Q22" s="599"/>
      <c r="R22" s="389"/>
      <c r="S22" s="599"/>
      <c r="T22" s="389"/>
      <c r="U22" s="599"/>
      <c r="V22" s="389"/>
      <c r="W22" s="599"/>
      <c r="X22" s="389"/>
      <c r="Y22" s="599"/>
      <c r="Z22" s="389"/>
      <c r="AA22" s="599"/>
      <c r="AB22" s="389"/>
      <c r="AC22" s="599"/>
      <c r="AD22" s="389"/>
      <c r="AE22" s="599"/>
      <c r="AF22" s="389"/>
      <c r="AG22" s="599"/>
      <c r="AH22" s="389"/>
      <c r="AI22" s="599"/>
      <c r="AJ22" s="389"/>
      <c r="AK22" s="599"/>
      <c r="AL22" s="389"/>
      <c r="AM22" s="599"/>
      <c r="AN22" s="389"/>
      <c r="AO22" s="599"/>
      <c r="AP22" s="389"/>
      <c r="AQ22" s="599"/>
      <c r="AR22" s="389"/>
      <c r="AS22" s="599"/>
      <c r="AT22" s="389"/>
      <c r="AU22" s="599"/>
      <c r="AV22" s="389"/>
      <c r="AW22" s="265" t="s">
        <v>1269</v>
      </c>
    </row>
    <row r="23" spans="4:49" ht="33.75" hidden="1" customHeight="1">
      <c r="D23" s="64">
        <v>6</v>
      </c>
      <c r="E23" s="141" t="s">
        <v>1270</v>
      </c>
      <c r="F23" s="64" t="s">
        <v>1271</v>
      </c>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265" t="s">
        <v>1272</v>
      </c>
    </row>
  </sheetData>
  <sheetProtection formatColumns="0" formatRows="0" insertRows="0" deleteColumns="0" deleteRows="0" sort="0" autoFilter="0"/>
  <mergeCells count="70">
    <mergeCell ref="D5:J5"/>
    <mergeCell ref="D6:J6"/>
    <mergeCell ref="AW9:A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customWidth="1"/>
    <col min="2" max="2" width="11" customWidth="1"/>
    <col min="4" max="4" width="26.5703125" customWidth="1"/>
    <col min="5" max="5" width="36.85546875" customWidth="1"/>
    <col min="6" max="6" width="23.5703125" customWidth="1"/>
    <col min="7" max="7" width="31.42578125" customWidth="1"/>
    <col min="8" max="8" width="40.85546875" customWidth="1"/>
    <col min="9" max="9" width="14.5703125" customWidth="1"/>
    <col min="10" max="10" width="26.85546875" customWidth="1"/>
    <col min="11" max="11" width="50" customWidth="1"/>
    <col min="12" max="12" width="52.42578125" customWidth="1"/>
    <col min="13" max="13" width="10.7109375" customWidth="1"/>
    <col min="14" max="14" width="55.140625" customWidth="1"/>
    <col min="15" max="15" width="31.85546875" customWidth="1"/>
    <col min="16" max="16" width="23.85546875" customWidth="1"/>
    <col min="17" max="17" width="46.5703125" customWidth="1"/>
    <col min="18" max="18" width="24" customWidth="1"/>
    <col min="19" max="19" width="20.5703125" customWidth="1"/>
    <col min="20" max="20" width="22" customWidth="1"/>
    <col min="21" max="22" width="26.42578125" customWidth="1"/>
    <col min="23" max="23" width="8.28515625" hidden="1" customWidth="1"/>
    <col min="24" max="24" width="59.7109375" customWidth="1"/>
    <col min="25" max="25" width="49.140625" customWidth="1"/>
    <col min="26" max="26" width="11.140625" customWidth="1"/>
    <col min="27" max="30" width="29" customWidth="1"/>
    <col min="32" max="32" width="34.7109375" customWidth="1"/>
    <col min="34" max="35" width="34.42578125" customWidth="1"/>
    <col min="37" max="37" width="24.5703125" customWidth="1"/>
    <col min="39" max="39" width="26.140625" customWidth="1"/>
    <col min="40" max="40" width="1.7109375" customWidth="1"/>
    <col min="42" max="43" width="47.85546875" customWidth="1"/>
    <col min="44" max="44" width="1.7109375" customWidth="1"/>
    <col min="45" max="45" width="21.42578125" customWidth="1"/>
    <col min="46" max="46" width="1.7109375" customWidth="1"/>
    <col min="47" max="47" width="31.28515625" customWidth="1"/>
    <col min="48" max="48" width="1.7109375" customWidth="1"/>
    <col min="51" max="51" width="3.7109375" customWidth="1"/>
    <col min="52" max="52" width="60.85546875" customWidth="1"/>
    <col min="53" max="53" width="49.28515625" customWidth="1"/>
    <col min="54" max="54" width="35.140625" customWidth="1"/>
    <col min="56" max="56" width="1.7109375" customWidth="1"/>
    <col min="57" max="57" width="12.5703125" customWidth="1"/>
    <col min="58" max="58" width="14.28515625" customWidth="1"/>
    <col min="59" max="59" width="30.7109375" customWidth="1"/>
    <col min="60" max="60" width="40.7109375" customWidth="1"/>
    <col min="61" max="61" width="1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546875" customWidth="1"/>
    <col min="71" max="71" width="1.7109375" customWidth="1"/>
    <col min="72" max="72" width="22.5703125" customWidth="1"/>
    <col min="73" max="73" width="57.85546875" customWidth="1"/>
    <col min="74" max="74" width="1.7109375" customWidth="1"/>
    <col min="75" max="75" width="22.5703125" customWidth="1"/>
    <col min="76" max="76" width="57.85546875" customWidth="1"/>
    <col min="77" max="77" width="1.7109375" customWidth="1"/>
    <col min="78" max="78" width="22.5703125" customWidth="1"/>
    <col min="79" max="79" width="57.85546875" customWidth="1"/>
    <col min="82" max="82" width="49.5703125" customWidth="1"/>
  </cols>
  <sheetData>
    <row r="1" spans="1:79" ht="11.25" customHeight="1">
      <c r="A1" s="600" t="s">
        <v>1273</v>
      </c>
      <c r="B1" s="600" t="s">
        <v>1274</v>
      </c>
      <c r="C1" s="600" t="s">
        <v>1275</v>
      </c>
      <c r="D1" s="600" t="s">
        <v>1276</v>
      </c>
      <c r="E1" s="600" t="s">
        <v>1277</v>
      </c>
      <c r="F1" s="600" t="s">
        <v>1278</v>
      </c>
      <c r="G1" s="600" t="s">
        <v>1279</v>
      </c>
      <c r="H1" s="600" t="s">
        <v>1280</v>
      </c>
      <c r="I1" s="600" t="s">
        <v>1281</v>
      </c>
      <c r="J1" s="600" t="s">
        <v>1282</v>
      </c>
      <c r="K1" s="600" t="s">
        <v>1283</v>
      </c>
      <c r="L1" s="600" t="s">
        <v>1284</v>
      </c>
      <c r="M1" s="600"/>
      <c r="N1" s="600" t="s">
        <v>1285</v>
      </c>
      <c r="O1" s="600" t="s">
        <v>1286</v>
      </c>
      <c r="P1" s="600" t="s">
        <v>1287</v>
      </c>
      <c r="Q1" s="600" t="s">
        <v>1288</v>
      </c>
      <c r="R1" s="600" t="s">
        <v>1289</v>
      </c>
      <c r="S1" s="600" t="s">
        <v>1290</v>
      </c>
      <c r="T1" s="600" t="s">
        <v>1291</v>
      </c>
      <c r="U1" s="600" t="s">
        <v>1292</v>
      </c>
      <c r="V1" s="600"/>
      <c r="W1" s="601" t="s">
        <v>1293</v>
      </c>
      <c r="X1" s="600" t="s">
        <v>1294</v>
      </c>
      <c r="Y1" s="600" t="s">
        <v>1295</v>
      </c>
      <c r="Z1" s="600"/>
      <c r="AA1" s="600" t="s">
        <v>1296</v>
      </c>
      <c r="AB1" s="600"/>
      <c r="AC1" s="600" t="s">
        <v>1297</v>
      </c>
      <c r="AD1" s="600"/>
      <c r="AF1" s="600" t="s">
        <v>1298</v>
      </c>
      <c r="AH1" s="600" t="s">
        <v>1299</v>
      </c>
      <c r="AI1" s="600" t="s">
        <v>1300</v>
      </c>
      <c r="AK1" s="600" t="s">
        <v>1301</v>
      </c>
      <c r="AM1" s="600" t="s">
        <v>1302</v>
      </c>
      <c r="AP1" s="600" t="s">
        <v>1303</v>
      </c>
      <c r="AQ1" s="600" t="s">
        <v>1304</v>
      </c>
      <c r="AS1" s="600" t="s">
        <v>1305</v>
      </c>
      <c r="AU1" s="600" t="s">
        <v>1306</v>
      </c>
      <c r="AW1" s="600" t="s">
        <v>1307</v>
      </c>
      <c r="AX1" s="600" t="s">
        <v>1308</v>
      </c>
      <c r="AZ1" s="602" t="s">
        <v>1309</v>
      </c>
      <c r="BB1" s="600" t="s">
        <v>1310</v>
      </c>
      <c r="BC1" s="600"/>
      <c r="BE1" s="600" t="s">
        <v>1311</v>
      </c>
      <c r="BF1" s="600" t="s">
        <v>1312</v>
      </c>
      <c r="BH1" s="603" t="s">
        <v>830</v>
      </c>
      <c r="BJ1" s="604" t="s">
        <v>1313</v>
      </c>
      <c r="BL1" s="605" t="s">
        <v>940</v>
      </c>
      <c r="BN1" s="606" t="s">
        <v>1314</v>
      </c>
    </row>
    <row r="2" spans="1:79" ht="11.25" customHeight="1">
      <c r="A2" s="139" t="s">
        <v>1315</v>
      </c>
      <c r="B2" s="607">
        <v>2000</v>
      </c>
      <c r="C2" s="607">
        <v>2022</v>
      </c>
      <c r="D2" s="607" t="s">
        <v>46</v>
      </c>
      <c r="E2" s="608" t="s">
        <v>1316</v>
      </c>
      <c r="F2" s="608" t="s">
        <v>1317</v>
      </c>
      <c r="G2" s="608" t="s">
        <v>1318</v>
      </c>
      <c r="H2" s="608" t="s">
        <v>37</v>
      </c>
      <c r="I2" s="608" t="s">
        <v>204</v>
      </c>
      <c r="J2" s="608" t="s">
        <v>1319</v>
      </c>
      <c r="K2" s="609" t="s">
        <v>1320</v>
      </c>
      <c r="L2" s="609"/>
      <c r="M2" s="609">
        <v>1</v>
      </c>
      <c r="N2" s="610" t="s">
        <v>1321</v>
      </c>
      <c r="O2" s="608" t="s">
        <v>1322</v>
      </c>
      <c r="P2" s="611" t="s">
        <v>20</v>
      </c>
      <c r="Q2" s="612" t="s">
        <v>1323</v>
      </c>
      <c r="R2" s="613" t="s">
        <v>1324</v>
      </c>
      <c r="S2" s="613" t="s">
        <v>1325</v>
      </c>
      <c r="T2" s="614" t="s">
        <v>1326</v>
      </c>
      <c r="U2" s="609" t="s">
        <v>1327</v>
      </c>
      <c r="V2" s="615">
        <v>1</v>
      </c>
      <c r="W2" s="616"/>
      <c r="X2" s="616" t="s">
        <v>1328</v>
      </c>
      <c r="Y2" s="607" t="s">
        <v>1329</v>
      </c>
      <c r="Z2" s="617"/>
      <c r="AA2" s="607" t="s">
        <v>1330</v>
      </c>
      <c r="AB2" s="618" t="s">
        <v>1330</v>
      </c>
      <c r="AC2" s="607" t="s">
        <v>1331</v>
      </c>
      <c r="AD2" s="618" t="s">
        <v>1331</v>
      </c>
      <c r="AF2" s="608" t="s">
        <v>1327</v>
      </c>
      <c r="AH2" s="608" t="s">
        <v>1332</v>
      </c>
      <c r="AI2" s="608" t="s">
        <v>1332</v>
      </c>
      <c r="AK2" s="608" t="s">
        <v>1333</v>
      </c>
      <c r="AM2" s="608" t="s">
        <v>1334</v>
      </c>
      <c r="AP2" s="428" t="s">
        <v>1328</v>
      </c>
      <c r="AQ2" s="619" t="s">
        <v>1328</v>
      </c>
      <c r="AS2" s="607" t="s">
        <v>1335</v>
      </c>
      <c r="AU2" s="620" t="s">
        <v>1336</v>
      </c>
      <c r="AW2" s="620" t="s">
        <v>1337</v>
      </c>
      <c r="AX2" s="620" t="s">
        <v>1337</v>
      </c>
      <c r="AZ2" s="620" t="s">
        <v>35</v>
      </c>
      <c r="BB2" s="620" t="s">
        <v>677</v>
      </c>
      <c r="BC2" s="620" t="s">
        <v>678</v>
      </c>
      <c r="BE2" s="620">
        <v>2000</v>
      </c>
      <c r="BF2" s="620" t="s">
        <v>1083</v>
      </c>
    </row>
    <row r="3" spans="1:79" ht="11.25" customHeight="1">
      <c r="A3" s="139" t="s">
        <v>1338</v>
      </c>
      <c r="B3" s="607">
        <v>2001</v>
      </c>
      <c r="C3" s="607">
        <v>2023</v>
      </c>
      <c r="D3" s="607" t="s">
        <v>39</v>
      </c>
      <c r="E3" s="608" t="s">
        <v>1339</v>
      </c>
      <c r="F3" s="608" t="s">
        <v>1340</v>
      </c>
      <c r="G3" s="608" t="s">
        <v>1341</v>
      </c>
      <c r="H3" s="608" t="s">
        <v>1342</v>
      </c>
      <c r="I3" s="608" t="s">
        <v>87</v>
      </c>
      <c r="J3" s="608" t="s">
        <v>672</v>
      </c>
      <c r="K3" s="609" t="s">
        <v>1343</v>
      </c>
      <c r="L3" s="609">
        <f>IFERROR(MATCH(K3,OFFER_METHOD,0),0)</f>
        <v>0</v>
      </c>
      <c r="M3" s="609">
        <v>2</v>
      </c>
      <c r="N3" s="610" t="s">
        <v>1344</v>
      </c>
      <c r="O3" s="608" t="s">
        <v>1345</v>
      </c>
      <c r="P3" s="611" t="s">
        <v>1346</v>
      </c>
      <c r="Q3" s="612" t="s">
        <v>1347</v>
      </c>
      <c r="R3" s="613" t="s">
        <v>1348</v>
      </c>
      <c r="S3" s="613" t="s">
        <v>1349</v>
      </c>
      <c r="T3" s="614" t="s">
        <v>1350</v>
      </c>
      <c r="U3" s="609" t="s">
        <v>1351</v>
      </c>
      <c r="V3" s="615">
        <v>2</v>
      </c>
      <c r="W3" s="616"/>
      <c r="X3" s="616" t="s">
        <v>1352</v>
      </c>
      <c r="Y3" s="607" t="s">
        <v>1329</v>
      </c>
      <c r="Z3" s="617"/>
      <c r="AA3" s="607" t="s">
        <v>1353</v>
      </c>
      <c r="AB3" s="618" t="s">
        <v>1353</v>
      </c>
      <c r="AC3" s="607" t="s">
        <v>1354</v>
      </c>
      <c r="AD3" s="618" t="s">
        <v>1354</v>
      </c>
      <c r="AF3" s="608" t="s">
        <v>1351</v>
      </c>
      <c r="AH3" s="608" t="s">
        <v>1355</v>
      </c>
      <c r="AI3" s="608" t="s">
        <v>1356</v>
      </c>
      <c r="AK3" s="608" t="s">
        <v>1357</v>
      </c>
      <c r="AM3" s="608" t="s">
        <v>1358</v>
      </c>
      <c r="AP3" s="428" t="s">
        <v>1359</v>
      </c>
      <c r="AQ3" s="619" t="s">
        <v>1359</v>
      </c>
      <c r="AS3" s="607" t="s">
        <v>1360</v>
      </c>
      <c r="AU3" s="620" t="s">
        <v>1361</v>
      </c>
      <c r="AW3" s="620" t="s">
        <v>1362</v>
      </c>
      <c r="AX3" s="620" t="s">
        <v>1362</v>
      </c>
      <c r="AZ3" s="620" t="s">
        <v>1363</v>
      </c>
      <c r="BB3" s="620" t="s">
        <v>1364</v>
      </c>
      <c r="BC3" s="620" t="s">
        <v>678</v>
      </c>
      <c r="BE3" s="620">
        <v>2001</v>
      </c>
      <c r="BF3" s="620" t="s">
        <v>1116</v>
      </c>
      <c r="BH3" s="600" t="s">
        <v>1365</v>
      </c>
      <c r="BJ3" s="600" t="s">
        <v>1366</v>
      </c>
      <c r="BL3" s="600" t="s">
        <v>1367</v>
      </c>
      <c r="BN3" s="600" t="s">
        <v>1368</v>
      </c>
      <c r="BR3" s="600" t="s">
        <v>1369</v>
      </c>
      <c r="BU3" s="600" t="s">
        <v>1370</v>
      </c>
      <c r="BX3" s="600" t="s">
        <v>1371</v>
      </c>
      <c r="CA3" s="600" t="s">
        <v>1372</v>
      </c>
    </row>
    <row r="4" spans="1:79" ht="11.25" customHeight="1">
      <c r="A4" s="139" t="s">
        <v>1373</v>
      </c>
      <c r="B4" s="607">
        <v>2002</v>
      </c>
      <c r="C4" s="607">
        <v>2024</v>
      </c>
      <c r="E4" s="608" t="s">
        <v>1374</v>
      </c>
      <c r="F4" s="608" t="s">
        <v>1375</v>
      </c>
      <c r="H4" s="608" t="s">
        <v>1376</v>
      </c>
      <c r="I4" s="608" t="s">
        <v>73</v>
      </c>
      <c r="J4" s="608" t="s">
        <v>1377</v>
      </c>
      <c r="K4" s="609" t="s">
        <v>1378</v>
      </c>
      <c r="L4" s="609">
        <f>IFERROR(MATCH(K4,OFFER_METHOD,0),0)</f>
        <v>0</v>
      </c>
      <c r="M4" s="609">
        <v>3</v>
      </c>
      <c r="N4" s="610" t="s">
        <v>1379</v>
      </c>
      <c r="O4" s="608" t="s">
        <v>1380</v>
      </c>
      <c r="Q4" s="612" t="s">
        <v>1381</v>
      </c>
      <c r="R4" s="613" t="s">
        <v>1382</v>
      </c>
      <c r="S4" s="613" t="s">
        <v>1383</v>
      </c>
      <c r="T4" s="614" t="s">
        <v>1384</v>
      </c>
      <c r="U4" s="609" t="s">
        <v>1385</v>
      </c>
      <c r="V4" s="615">
        <v>3</v>
      </c>
      <c r="W4" s="616"/>
      <c r="X4" s="616" t="s">
        <v>1386</v>
      </c>
      <c r="Y4" s="607" t="s">
        <v>1329</v>
      </c>
      <c r="AC4" s="607" t="s">
        <v>1387</v>
      </c>
      <c r="AD4" s="618" t="s">
        <v>1387</v>
      </c>
      <c r="AF4" s="608" t="s">
        <v>1385</v>
      </c>
      <c r="AH4" s="608" t="s">
        <v>1388</v>
      </c>
      <c r="AK4" s="608" t="s">
        <v>1389</v>
      </c>
      <c r="AM4" s="608" t="s">
        <v>1390</v>
      </c>
      <c r="AP4" s="428" t="s">
        <v>1352</v>
      </c>
      <c r="AQ4" s="619" t="s">
        <v>1352</v>
      </c>
      <c r="AS4" s="607" t="s">
        <v>1391</v>
      </c>
      <c r="AU4" s="620" t="s">
        <v>1392</v>
      </c>
      <c r="AW4" s="620" t="s">
        <v>1393</v>
      </c>
      <c r="AX4" s="620" t="s">
        <v>1393</v>
      </c>
      <c r="AZ4" s="620" t="s">
        <v>1394</v>
      </c>
      <c r="BB4" s="620" t="s">
        <v>1395</v>
      </c>
      <c r="BC4" s="620" t="s">
        <v>1396</v>
      </c>
      <c r="BE4" s="620">
        <v>2002</v>
      </c>
      <c r="BF4" s="620" t="s">
        <v>1397</v>
      </c>
      <c r="BH4" s="621" t="s">
        <v>1398</v>
      </c>
      <c r="BJ4" s="621" t="s">
        <v>1398</v>
      </c>
      <c r="BL4" s="621" t="s">
        <v>1398</v>
      </c>
      <c r="BN4" s="621" t="s">
        <v>1398</v>
      </c>
      <c r="BQ4" s="622" t="s">
        <v>1399</v>
      </c>
      <c r="BR4" s="428" t="s">
        <v>1400</v>
      </c>
      <c r="BT4" s="622" t="s">
        <v>1401</v>
      </c>
      <c r="BU4" s="428" t="s">
        <v>1402</v>
      </c>
      <c r="BW4" s="622" t="s">
        <v>1403</v>
      </c>
      <c r="BX4" s="428" t="s">
        <v>1404</v>
      </c>
      <c r="BZ4" s="622" t="s">
        <v>1405</v>
      </c>
      <c r="CA4" s="428" t="s">
        <v>1406</v>
      </c>
    </row>
    <row r="5" spans="1:79" ht="11.25" customHeight="1">
      <c r="A5" s="139" t="s">
        <v>1407</v>
      </c>
      <c r="B5" s="607">
        <v>2003</v>
      </c>
      <c r="C5" s="607">
        <v>2025</v>
      </c>
      <c r="E5" s="608" t="s">
        <v>1408</v>
      </c>
      <c r="F5" s="608" t="s">
        <v>1409</v>
      </c>
      <c r="H5" s="608" t="s">
        <v>1410</v>
      </c>
      <c r="I5" s="608" t="s">
        <v>74</v>
      </c>
      <c r="K5" s="609" t="s">
        <v>1411</v>
      </c>
      <c r="L5" s="609">
        <f>IFERROR(MATCH(K5,OFFER_METHOD,0),0)</f>
        <v>0</v>
      </c>
      <c r="M5" s="609">
        <v>4</v>
      </c>
      <c r="N5" s="623" t="s">
        <v>1412</v>
      </c>
      <c r="O5" s="608" t="s">
        <v>1413</v>
      </c>
      <c r="Q5" s="612" t="s">
        <v>1414</v>
      </c>
      <c r="R5" s="613" t="s">
        <v>1415</v>
      </c>
      <c r="T5" s="608" t="s">
        <v>1416</v>
      </c>
      <c r="U5" s="609" t="s">
        <v>1417</v>
      </c>
      <c r="V5" s="615">
        <v>4</v>
      </c>
      <c r="W5" s="616"/>
      <c r="X5" s="616" t="s">
        <v>292</v>
      </c>
      <c r="Y5" s="607" t="s">
        <v>1418</v>
      </c>
      <c r="Z5" s="101">
        <v>1</v>
      </c>
      <c r="AF5" s="608" t="s">
        <v>1419</v>
      </c>
      <c r="AH5" s="608" t="s">
        <v>1420</v>
      </c>
      <c r="AK5" s="608" t="s">
        <v>1421</v>
      </c>
      <c r="AM5" s="608" t="s">
        <v>1422</v>
      </c>
      <c r="AP5" s="428" t="s">
        <v>292</v>
      </c>
      <c r="AQ5" s="619" t="s">
        <v>292</v>
      </c>
      <c r="AU5" s="620" t="s">
        <v>1423</v>
      </c>
      <c r="AW5" s="620" t="s">
        <v>1424</v>
      </c>
      <c r="AX5" s="620" t="s">
        <v>1424</v>
      </c>
      <c r="AZ5" s="620" t="s">
        <v>1425</v>
      </c>
      <c r="BB5" s="620" t="s">
        <v>1426</v>
      </c>
      <c r="BC5" s="620" t="s">
        <v>681</v>
      </c>
      <c r="BE5" s="620">
        <v>2003</v>
      </c>
      <c r="BF5" s="620" t="s">
        <v>1427</v>
      </c>
      <c r="BH5" s="621" t="s">
        <v>1061</v>
      </c>
      <c r="BJ5" s="621" t="s">
        <v>1061</v>
      </c>
      <c r="BL5" s="621" t="s">
        <v>1061</v>
      </c>
      <c r="BN5" s="621" t="s">
        <v>1428</v>
      </c>
      <c r="BQ5" s="620">
        <v>4213775</v>
      </c>
      <c r="BR5" s="621" t="s">
        <v>1328</v>
      </c>
      <c r="BT5" s="620">
        <v>64236871</v>
      </c>
      <c r="BU5" s="621" t="s">
        <v>353</v>
      </c>
      <c r="BW5" s="620">
        <v>4213767</v>
      </c>
      <c r="BX5" s="621" t="s">
        <v>1429</v>
      </c>
      <c r="BZ5" s="620">
        <v>64237509</v>
      </c>
      <c r="CA5" s="624" t="s">
        <v>1430</v>
      </c>
    </row>
    <row r="6" spans="1:79" ht="11.25" customHeight="1">
      <c r="A6" s="139" t="s">
        <v>1431</v>
      </c>
      <c r="B6" s="607">
        <v>2004</v>
      </c>
      <c r="C6" s="607">
        <v>2026</v>
      </c>
      <c r="E6" s="608" t="s">
        <v>1432</v>
      </c>
      <c r="H6" s="608" t="s">
        <v>1433</v>
      </c>
      <c r="I6" s="608" t="s">
        <v>117</v>
      </c>
      <c r="J6" s="600" t="s">
        <v>1434</v>
      </c>
      <c r="L6" s="609">
        <f>SUM(kind_of_control_method_filter)</f>
        <v>0</v>
      </c>
      <c r="N6" s="623" t="s">
        <v>1435</v>
      </c>
      <c r="O6" s="608" t="s">
        <v>1436</v>
      </c>
      <c r="R6" s="613" t="s">
        <v>1323</v>
      </c>
      <c r="T6" s="608" t="s">
        <v>1437</v>
      </c>
      <c r="U6" s="609" t="s">
        <v>1419</v>
      </c>
      <c r="V6" s="615">
        <v>5</v>
      </c>
      <c r="W6" s="616"/>
      <c r="X6" s="607" t="s">
        <v>298</v>
      </c>
      <c r="Y6" s="607" t="s">
        <v>1438</v>
      </c>
      <c r="AH6" s="608" t="s">
        <v>1439</v>
      </c>
      <c r="AK6" s="608" t="s">
        <v>1440</v>
      </c>
      <c r="AM6" s="608" t="s">
        <v>1441</v>
      </c>
      <c r="AP6" s="428" t="s">
        <v>298</v>
      </c>
      <c r="AQ6" s="619" t="s">
        <v>298</v>
      </c>
      <c r="AU6" s="620" t="s">
        <v>1442</v>
      </c>
      <c r="AW6" s="620" t="s">
        <v>1443</v>
      </c>
      <c r="AX6" s="620" t="s">
        <v>1443</v>
      </c>
      <c r="BB6" s="620" t="s">
        <v>1444</v>
      </c>
      <c r="BC6" s="620" t="s">
        <v>681</v>
      </c>
      <c r="BE6" s="620">
        <v>2004</v>
      </c>
      <c r="BF6" s="620" t="s">
        <v>1093</v>
      </c>
      <c r="BH6" s="621" t="s">
        <v>1445</v>
      </c>
      <c r="BJ6" s="621" t="s">
        <v>1446</v>
      </c>
      <c r="BL6" s="621" t="s">
        <v>1446</v>
      </c>
      <c r="BN6" s="621" t="s">
        <v>1447</v>
      </c>
      <c r="BQ6" s="620">
        <v>4213784</v>
      </c>
      <c r="BR6" s="624" t="s">
        <v>1359</v>
      </c>
      <c r="BT6" s="620">
        <v>64236872</v>
      </c>
      <c r="BU6" s="621" t="s">
        <v>358</v>
      </c>
      <c r="BW6" s="620">
        <v>4213768</v>
      </c>
      <c r="BX6" s="621" t="s">
        <v>378</v>
      </c>
      <c r="BZ6" s="620">
        <v>64237510</v>
      </c>
      <c r="CA6" s="621" t="s">
        <v>1448</v>
      </c>
    </row>
    <row r="7" spans="1:79" ht="11.25" customHeight="1">
      <c r="A7" s="139" t="s">
        <v>1449</v>
      </c>
      <c r="B7" s="607">
        <v>2005</v>
      </c>
      <c r="E7" s="608" t="s">
        <v>1450</v>
      </c>
      <c r="H7" s="608" t="s">
        <v>1451</v>
      </c>
      <c r="I7" s="608" t="s">
        <v>75</v>
      </c>
      <c r="J7" s="608" t="s">
        <v>1452</v>
      </c>
      <c r="N7" s="625" t="s">
        <v>1453</v>
      </c>
      <c r="O7" s="608" t="s">
        <v>1454</v>
      </c>
      <c r="U7" s="609" t="s">
        <v>39</v>
      </c>
      <c r="V7" s="626" t="s">
        <v>75</v>
      </c>
      <c r="W7" s="616"/>
      <c r="X7" s="607" t="s">
        <v>304</v>
      </c>
      <c r="Y7" s="607" t="s">
        <v>1418</v>
      </c>
      <c r="AH7" s="608" t="s">
        <v>1455</v>
      </c>
      <c r="AK7" s="608" t="s">
        <v>1456</v>
      </c>
      <c r="AM7" s="608" t="s">
        <v>1457</v>
      </c>
      <c r="AP7" s="428" t="s">
        <v>304</v>
      </c>
      <c r="AQ7" s="619" t="s">
        <v>304</v>
      </c>
      <c r="AU7" s="620" t="s">
        <v>1458</v>
      </c>
      <c r="AW7" s="620" t="s">
        <v>1459</v>
      </c>
      <c r="AX7" s="620" t="s">
        <v>1459</v>
      </c>
      <c r="AZ7" s="600" t="s">
        <v>1460</v>
      </c>
      <c r="BB7" s="620" t="s">
        <v>1461</v>
      </c>
      <c r="BC7" s="620" t="s">
        <v>681</v>
      </c>
      <c r="BE7" s="620">
        <v>2005</v>
      </c>
      <c r="BF7" s="620" t="s">
        <v>1462</v>
      </c>
      <c r="BH7" s="621" t="s">
        <v>1068</v>
      </c>
      <c r="BJ7" s="621" t="s">
        <v>1445</v>
      </c>
      <c r="BL7" s="621" t="s">
        <v>1445</v>
      </c>
      <c r="BN7" s="621" t="s">
        <v>1463</v>
      </c>
      <c r="BQ7" s="620">
        <v>4213781</v>
      </c>
      <c r="BR7" s="621" t="s">
        <v>1352</v>
      </c>
      <c r="BT7" s="620">
        <v>64236873</v>
      </c>
      <c r="BU7" s="621" t="s">
        <v>363</v>
      </c>
      <c r="BW7" s="620">
        <v>4213769</v>
      </c>
      <c r="BX7" s="621" t="s">
        <v>1464</v>
      </c>
      <c r="BZ7" s="620">
        <v>64237511</v>
      </c>
      <c r="CA7" s="621" t="s">
        <v>393</v>
      </c>
    </row>
    <row r="8" spans="1:79" ht="11.25" customHeight="1">
      <c r="A8" s="139" t="s">
        <v>1465</v>
      </c>
      <c r="B8" s="607">
        <v>2006</v>
      </c>
      <c r="E8" s="608" t="s">
        <v>1466</v>
      </c>
      <c r="H8" s="608" t="s">
        <v>1467</v>
      </c>
      <c r="I8" s="608" t="s">
        <v>76</v>
      </c>
      <c r="J8" s="608" t="s">
        <v>1468</v>
      </c>
      <c r="N8" s="627" t="s">
        <v>1469</v>
      </c>
      <c r="O8" s="608" t="s">
        <v>1470</v>
      </c>
      <c r="V8" s="626" t="s">
        <v>76</v>
      </c>
      <c r="W8" s="616"/>
      <c r="X8" s="607" t="s">
        <v>310</v>
      </c>
      <c r="Y8" s="607" t="s">
        <v>1418</v>
      </c>
      <c r="AK8" s="608" t="s">
        <v>1471</v>
      </c>
      <c r="AP8" s="428" t="s">
        <v>310</v>
      </c>
      <c r="AQ8" s="619" t="s">
        <v>310</v>
      </c>
      <c r="AU8" s="620" t="s">
        <v>1472</v>
      </c>
      <c r="AW8" s="620" t="s">
        <v>1473</v>
      </c>
      <c r="AX8" s="620" t="s">
        <v>1473</v>
      </c>
      <c r="AZ8" s="620" t="s">
        <v>51</v>
      </c>
      <c r="BB8" s="620" t="s">
        <v>1474</v>
      </c>
      <c r="BC8" s="620" t="s">
        <v>681</v>
      </c>
      <c r="BE8" s="620">
        <v>2006</v>
      </c>
      <c r="BF8" s="620" t="s">
        <v>1086</v>
      </c>
      <c r="BH8" s="621" t="s">
        <v>1475</v>
      </c>
      <c r="BJ8" s="621" t="s">
        <v>1476</v>
      </c>
      <c r="BL8" s="621" t="s">
        <v>1476</v>
      </c>
      <c r="BN8" s="621" t="s">
        <v>1092</v>
      </c>
      <c r="BQ8" s="620">
        <v>4213776</v>
      </c>
      <c r="BR8" s="621" t="s">
        <v>292</v>
      </c>
      <c r="BT8" s="620">
        <v>64236874</v>
      </c>
      <c r="BU8" s="624" t="s">
        <v>1477</v>
      </c>
      <c r="BW8" s="620">
        <v>4213770</v>
      </c>
      <c r="BX8" s="624" t="s">
        <v>1478</v>
      </c>
      <c r="BZ8" s="620">
        <v>64237512</v>
      </c>
      <c r="CA8" s="621" t="s">
        <v>388</v>
      </c>
    </row>
    <row r="9" spans="1:79" ht="11.25" customHeight="1">
      <c r="A9" s="139" t="s">
        <v>1479</v>
      </c>
      <c r="B9" s="607">
        <v>2007</v>
      </c>
      <c r="E9" s="608" t="s">
        <v>1480</v>
      </c>
      <c r="G9" s="600" t="s">
        <v>1481</v>
      </c>
      <c r="H9" s="600" t="s">
        <v>1482</v>
      </c>
      <c r="I9" s="608" t="s">
        <v>82</v>
      </c>
      <c r="O9" s="608" t="s">
        <v>1483</v>
      </c>
      <c r="V9" s="626" t="s">
        <v>82</v>
      </c>
      <c r="W9" s="616"/>
      <c r="X9" s="607" t="s">
        <v>316</v>
      </c>
      <c r="Y9" s="607" t="s">
        <v>1329</v>
      </c>
      <c r="Z9" s="101">
        <v>1</v>
      </c>
      <c r="AK9" s="608" t="s">
        <v>1484</v>
      </c>
      <c r="AP9" s="428" t="s">
        <v>1485</v>
      </c>
      <c r="AQ9" s="619" t="s">
        <v>1485</v>
      </c>
      <c r="AW9" s="620" t="s">
        <v>1486</v>
      </c>
      <c r="AX9" s="620" t="s">
        <v>1486</v>
      </c>
      <c r="AZ9" s="620" t="s">
        <v>1487</v>
      </c>
      <c r="BB9" s="620" t="s">
        <v>1488</v>
      </c>
      <c r="BC9" s="620" t="s">
        <v>681</v>
      </c>
      <c r="BE9" s="620">
        <v>2007</v>
      </c>
      <c r="BF9" s="620" t="s">
        <v>1097</v>
      </c>
      <c r="BH9" s="621" t="s">
        <v>1489</v>
      </c>
      <c r="BJ9" s="621" t="s">
        <v>1490</v>
      </c>
      <c r="BL9" s="621" t="s">
        <v>1490</v>
      </c>
      <c r="BN9" s="621" t="s">
        <v>1491</v>
      </c>
      <c r="BQ9" s="620">
        <v>4213777</v>
      </c>
      <c r="BR9" s="621" t="s">
        <v>298</v>
      </c>
      <c r="BT9" s="620">
        <v>64236875</v>
      </c>
      <c r="BU9" s="621" t="s">
        <v>368</v>
      </c>
    </row>
    <row r="10" spans="1:79" ht="11.25" customHeight="1">
      <c r="A10" s="139" t="s">
        <v>1492</v>
      </c>
      <c r="B10" s="607">
        <v>2008</v>
      </c>
      <c r="E10" s="608" t="s">
        <v>1493</v>
      </c>
      <c r="G10" s="608" t="s">
        <v>1494</v>
      </c>
      <c r="H10" s="608" t="s">
        <v>1495</v>
      </c>
      <c r="I10" s="608" t="s">
        <v>134</v>
      </c>
      <c r="J10" s="600" t="s">
        <v>1496</v>
      </c>
      <c r="K10" s="600" t="s">
        <v>1497</v>
      </c>
      <c r="O10" s="608" t="s">
        <v>1498</v>
      </c>
      <c r="V10" s="628" t="s">
        <v>134</v>
      </c>
      <c r="W10" s="629"/>
      <c r="X10" s="629" t="s">
        <v>1499</v>
      </c>
      <c r="Y10" s="630" t="s">
        <v>1500</v>
      </c>
      <c r="AP10" s="428" t="s">
        <v>1499</v>
      </c>
      <c r="AQ10" s="619" t="s">
        <v>1499</v>
      </c>
      <c r="AW10" s="620" t="s">
        <v>1501</v>
      </c>
      <c r="AX10" s="620" t="s">
        <v>1501</v>
      </c>
      <c r="AZ10" s="620" t="s">
        <v>1502</v>
      </c>
      <c r="BB10" s="620" t="s">
        <v>1503</v>
      </c>
      <c r="BC10" s="620" t="s">
        <v>681</v>
      </c>
      <c r="BE10" s="620">
        <v>2008</v>
      </c>
      <c r="BF10" s="620" t="s">
        <v>1504</v>
      </c>
      <c r="BH10" s="621" t="s">
        <v>1505</v>
      </c>
      <c r="BJ10" s="621" t="s">
        <v>1506</v>
      </c>
      <c r="BL10" s="621" t="s">
        <v>1506</v>
      </c>
      <c r="BN10" s="621" t="s">
        <v>1507</v>
      </c>
      <c r="BQ10" s="620">
        <v>4213778</v>
      </c>
      <c r="BR10" s="621" t="s">
        <v>304</v>
      </c>
      <c r="BT10" s="620">
        <v>64236876</v>
      </c>
      <c r="BU10" s="621" t="s">
        <v>348</v>
      </c>
    </row>
    <row r="11" spans="1:79" ht="11.25" customHeight="1">
      <c r="A11" s="139" t="s">
        <v>1508</v>
      </c>
      <c r="B11" s="607">
        <v>2009</v>
      </c>
      <c r="E11" s="608" t="s">
        <v>1509</v>
      </c>
      <c r="G11" s="608" t="s">
        <v>1510</v>
      </c>
      <c r="H11" s="608" t="s">
        <v>1511</v>
      </c>
      <c r="I11" s="608" t="s">
        <v>148</v>
      </c>
      <c r="J11" s="608" t="s">
        <v>1512</v>
      </c>
      <c r="K11" s="631" t="s">
        <v>682</v>
      </c>
      <c r="O11" s="608" t="s">
        <v>999</v>
      </c>
      <c r="V11" s="626" t="s">
        <v>148</v>
      </c>
      <c r="W11" s="632"/>
      <c r="X11" s="616" t="s">
        <v>1485</v>
      </c>
      <c r="Y11" s="607" t="s">
        <v>1513</v>
      </c>
      <c r="AP11" s="428" t="s">
        <v>316</v>
      </c>
      <c r="AQ11" s="633" t="s">
        <v>316</v>
      </c>
      <c r="AW11" s="620" t="s">
        <v>1514</v>
      </c>
      <c r="AX11" s="620" t="s">
        <v>1514</v>
      </c>
      <c r="AZ11" s="620" t="s">
        <v>1515</v>
      </c>
      <c r="BB11" s="620" t="s">
        <v>680</v>
      </c>
      <c r="BC11" s="620" t="s">
        <v>681</v>
      </c>
      <c r="BE11" s="620">
        <v>2009</v>
      </c>
      <c r="BF11" s="620" t="s">
        <v>1098</v>
      </c>
      <c r="BH11" s="621" t="s">
        <v>1516</v>
      </c>
      <c r="BJ11" s="621" t="s">
        <v>1489</v>
      </c>
      <c r="BL11" s="621" t="s">
        <v>1489</v>
      </c>
      <c r="BN11" s="621" t="s">
        <v>1517</v>
      </c>
      <c r="BQ11" s="620">
        <v>4213780</v>
      </c>
      <c r="BR11" s="621" t="s">
        <v>310</v>
      </c>
    </row>
    <row r="12" spans="1:79" ht="11.25" customHeight="1">
      <c r="A12" s="139" t="s">
        <v>1518</v>
      </c>
      <c r="B12" s="607">
        <v>2010</v>
      </c>
      <c r="E12" s="608" t="s">
        <v>1519</v>
      </c>
      <c r="G12" s="608" t="s">
        <v>1511</v>
      </c>
      <c r="I12" s="608" t="s">
        <v>153</v>
      </c>
      <c r="J12" s="608" t="s">
        <v>1520</v>
      </c>
      <c r="K12" s="631" t="s">
        <v>679</v>
      </c>
      <c r="O12" s="608" t="s">
        <v>1323</v>
      </c>
      <c r="V12" s="626" t="s">
        <v>153</v>
      </c>
      <c r="W12" s="633"/>
      <c r="X12" s="616" t="s">
        <v>1521</v>
      </c>
      <c r="Y12" s="607" t="s">
        <v>1329</v>
      </c>
      <c r="AW12" s="620" t="s">
        <v>148</v>
      </c>
      <c r="AX12" s="620" t="s">
        <v>148</v>
      </c>
      <c r="AZ12" s="620" t="s">
        <v>1522</v>
      </c>
      <c r="BB12" s="620" t="s">
        <v>1523</v>
      </c>
      <c r="BC12" s="620" t="s">
        <v>681</v>
      </c>
      <c r="BE12" s="620">
        <v>2010</v>
      </c>
      <c r="BF12" s="620" t="s">
        <v>1052</v>
      </c>
      <c r="BH12" s="621" t="s">
        <v>1524</v>
      </c>
      <c r="BJ12" s="621" t="s">
        <v>1525</v>
      </c>
      <c r="BL12" s="621" t="s">
        <v>1525</v>
      </c>
      <c r="BN12" s="621" t="s">
        <v>1526</v>
      </c>
      <c r="BQ12" s="620">
        <v>4213779</v>
      </c>
      <c r="BR12" s="621" t="s">
        <v>1485</v>
      </c>
    </row>
    <row r="13" spans="1:79" ht="11.25" customHeight="1">
      <c r="A13" s="139" t="s">
        <v>1527</v>
      </c>
      <c r="B13" s="607">
        <v>2011</v>
      </c>
      <c r="E13" s="608" t="s">
        <v>1528</v>
      </c>
      <c r="I13" s="608" t="s">
        <v>158</v>
      </c>
      <c r="K13" s="631" t="s">
        <v>1484</v>
      </c>
      <c r="V13" s="626" t="s">
        <v>158</v>
      </c>
      <c r="W13" s="633"/>
      <c r="X13" s="633"/>
      <c r="Y13" s="633"/>
      <c r="AW13" s="620" t="s">
        <v>153</v>
      </c>
      <c r="AX13" s="620" t="s">
        <v>153</v>
      </c>
      <c r="BB13" s="620" t="s">
        <v>1529</v>
      </c>
      <c r="BC13" s="620" t="s">
        <v>1530</v>
      </c>
      <c r="BE13" s="620">
        <v>2011</v>
      </c>
      <c r="BF13" s="620" t="s">
        <v>1064</v>
      </c>
      <c r="BH13" s="621" t="s">
        <v>1531</v>
      </c>
      <c r="BJ13" s="621" t="s">
        <v>1516</v>
      </c>
      <c r="BL13" s="621" t="s">
        <v>1516</v>
      </c>
      <c r="BN13" s="621" t="s">
        <v>1532</v>
      </c>
      <c r="BQ13" s="620">
        <v>4213783</v>
      </c>
      <c r="BR13" s="621" t="s">
        <v>1499</v>
      </c>
    </row>
    <row r="14" spans="1:79" ht="11.25" customHeight="1">
      <c r="A14" s="139" t="s">
        <v>1533</v>
      </c>
      <c r="B14" s="607">
        <v>2012</v>
      </c>
      <c r="I14" s="608" t="s">
        <v>164</v>
      </c>
      <c r="J14" s="600" t="s">
        <v>1534</v>
      </c>
      <c r="N14" s="600" t="s">
        <v>1535</v>
      </c>
      <c r="V14" s="615">
        <v>13</v>
      </c>
      <c r="W14" s="616"/>
      <c r="X14" s="616" t="s">
        <v>1359</v>
      </c>
      <c r="Y14" s="607" t="s">
        <v>1329</v>
      </c>
      <c r="AW14" s="620" t="s">
        <v>158</v>
      </c>
      <c r="AX14" s="620" t="s">
        <v>158</v>
      </c>
      <c r="AZ14" s="600" t="s">
        <v>1536</v>
      </c>
      <c r="BB14" s="620" t="s">
        <v>1537</v>
      </c>
      <c r="BC14" s="620" t="s">
        <v>1530</v>
      </c>
      <c r="BE14" s="620">
        <v>2012</v>
      </c>
      <c r="BH14" s="621" t="s">
        <v>1463</v>
      </c>
      <c r="BJ14" s="634" t="s">
        <v>1538</v>
      </c>
      <c r="BL14" s="634" t="s">
        <v>1538</v>
      </c>
      <c r="BN14" s="621" t="s">
        <v>1539</v>
      </c>
      <c r="BQ14" s="620">
        <v>4213782</v>
      </c>
      <c r="BR14" s="621" t="s">
        <v>316</v>
      </c>
    </row>
    <row r="15" spans="1:79" ht="19.5" customHeight="1">
      <c r="A15" s="139" t="s">
        <v>1540</v>
      </c>
      <c r="B15" s="607">
        <v>2013</v>
      </c>
      <c r="E15" s="635" t="s">
        <v>1541</v>
      </c>
      <c r="G15" s="600" t="s">
        <v>1542</v>
      </c>
      <c r="H15" s="600" t="s">
        <v>1543</v>
      </c>
      <c r="I15" s="609" t="s">
        <v>169</v>
      </c>
      <c r="J15" s="633" t="s">
        <v>688</v>
      </c>
      <c r="N15" s="636" t="s">
        <v>1544</v>
      </c>
      <c r="AW15" s="620" t="s">
        <v>164</v>
      </c>
      <c r="AX15" s="620" t="s">
        <v>164</v>
      </c>
      <c r="AZ15" s="620" t="s">
        <v>51</v>
      </c>
      <c r="BB15" s="620" t="s">
        <v>1545</v>
      </c>
      <c r="BC15" s="620" t="s">
        <v>1530</v>
      </c>
      <c r="BE15" s="620">
        <v>2013</v>
      </c>
      <c r="BH15" s="621" t="s">
        <v>1092</v>
      </c>
      <c r="BJ15" s="634" t="s">
        <v>1546</v>
      </c>
      <c r="BL15" s="634" t="s">
        <v>1546</v>
      </c>
      <c r="BN15" s="621" t="s">
        <v>1547</v>
      </c>
    </row>
    <row r="16" spans="1:79" ht="21" customHeight="1">
      <c r="A16" s="637" t="s">
        <v>1548</v>
      </c>
      <c r="B16" s="607">
        <v>2014</v>
      </c>
      <c r="E16" s="638" t="s">
        <v>1549</v>
      </c>
      <c r="G16" s="608" t="s">
        <v>1550</v>
      </c>
      <c r="H16" s="608" t="s">
        <v>1551</v>
      </c>
      <c r="I16" s="609" t="s">
        <v>91</v>
      </c>
      <c r="J16" s="633" t="s">
        <v>672</v>
      </c>
      <c r="N16" s="636" t="s">
        <v>1552</v>
      </c>
      <c r="AW16" s="620" t="s">
        <v>169</v>
      </c>
      <c r="AX16" s="620" t="s">
        <v>169</v>
      </c>
      <c r="AZ16" s="620" t="s">
        <v>1487</v>
      </c>
      <c r="BB16" s="620" t="s">
        <v>1553</v>
      </c>
      <c r="BC16" s="620" t="s">
        <v>1530</v>
      </c>
      <c r="BE16" s="620">
        <v>2014</v>
      </c>
      <c r="BH16" s="621" t="s">
        <v>1491</v>
      </c>
      <c r="BJ16" s="634" t="s">
        <v>1554</v>
      </c>
      <c r="BL16" s="634" t="s">
        <v>1554</v>
      </c>
      <c r="BN16" s="621" t="s">
        <v>1555</v>
      </c>
    </row>
    <row r="17" spans="1:82" ht="21" customHeight="1">
      <c r="A17" s="139" t="s">
        <v>1556</v>
      </c>
      <c r="B17" s="607">
        <v>2015</v>
      </c>
      <c r="G17" s="608" t="s">
        <v>1511</v>
      </c>
      <c r="H17" s="608" t="s">
        <v>1511</v>
      </c>
      <c r="I17" s="608" t="s">
        <v>178</v>
      </c>
      <c r="N17" s="636" t="s">
        <v>1557</v>
      </c>
      <c r="AW17" s="620" t="s">
        <v>91</v>
      </c>
      <c r="AX17" s="620" t="s">
        <v>91</v>
      </c>
      <c r="AZ17" s="620" t="s">
        <v>1558</v>
      </c>
      <c r="BB17" s="620" t="s">
        <v>1559</v>
      </c>
      <c r="BC17" s="620" t="s">
        <v>681</v>
      </c>
      <c r="BE17" s="620">
        <v>2015</v>
      </c>
      <c r="BH17" s="621" t="s">
        <v>1507</v>
      </c>
      <c r="BJ17" s="634" t="s">
        <v>1560</v>
      </c>
      <c r="BL17" s="634" t="s">
        <v>1560</v>
      </c>
      <c r="BN17" s="621" t="s">
        <v>1561</v>
      </c>
      <c r="BR17" s="600" t="s">
        <v>1369</v>
      </c>
      <c r="BU17" s="600" t="s">
        <v>1562</v>
      </c>
      <c r="BX17" s="600" t="s">
        <v>1563</v>
      </c>
      <c r="CA17" s="600" t="s">
        <v>1564</v>
      </c>
      <c r="CD17" s="600" t="s">
        <v>1565</v>
      </c>
    </row>
    <row r="18" spans="1:82" ht="21" customHeight="1">
      <c r="A18" s="139" t="s">
        <v>1566</v>
      </c>
      <c r="B18" s="607">
        <v>2016</v>
      </c>
      <c r="E18" s="639" t="s">
        <v>1567</v>
      </c>
      <c r="I18" s="608" t="s">
        <v>183</v>
      </c>
      <c r="N18" s="636" t="s">
        <v>1568</v>
      </c>
      <c r="AW18" s="620" t="s">
        <v>178</v>
      </c>
      <c r="AX18" s="620" t="s">
        <v>178</v>
      </c>
      <c r="BB18" s="620" t="s">
        <v>1569</v>
      </c>
      <c r="BC18" s="620" t="s">
        <v>681</v>
      </c>
      <c r="BE18" s="620">
        <v>2016</v>
      </c>
      <c r="BH18" s="621" t="s">
        <v>1517</v>
      </c>
      <c r="BJ18" s="634" t="s">
        <v>1570</v>
      </c>
      <c r="BL18" s="634" t="s">
        <v>1570</v>
      </c>
      <c r="BN18" s="621" t="s">
        <v>1571</v>
      </c>
      <c r="BQ18" s="622" t="s">
        <v>1399</v>
      </c>
      <c r="BR18" s="428" t="s">
        <v>1400</v>
      </c>
      <c r="BT18" s="622" t="s">
        <v>1572</v>
      </c>
      <c r="BU18" s="428" t="s">
        <v>1573</v>
      </c>
      <c r="BW18" s="622" t="s">
        <v>1574</v>
      </c>
      <c r="BX18" s="428" t="s">
        <v>1575</v>
      </c>
      <c r="BZ18" s="622" t="s">
        <v>1576</v>
      </c>
      <c r="CA18" s="428" t="s">
        <v>1577</v>
      </c>
      <c r="CC18" s="622" t="s">
        <v>1578</v>
      </c>
      <c r="CD18" s="428" t="s">
        <v>1579</v>
      </c>
    </row>
    <row r="19" spans="1:82" ht="21" customHeight="1">
      <c r="A19" s="637" t="s">
        <v>1580</v>
      </c>
      <c r="B19" s="607">
        <v>2017</v>
      </c>
      <c r="E19" s="139" t="s">
        <v>291</v>
      </c>
      <c r="I19" s="608" t="s">
        <v>101</v>
      </c>
      <c r="N19" s="636" t="s">
        <v>1581</v>
      </c>
      <c r="AW19" s="620" t="s">
        <v>183</v>
      </c>
      <c r="AX19" s="620" t="s">
        <v>183</v>
      </c>
      <c r="AZ19" s="600" t="s">
        <v>1582</v>
      </c>
      <c r="BB19" s="620" t="s">
        <v>1583</v>
      </c>
      <c r="BC19" s="620" t="s">
        <v>681</v>
      </c>
      <c r="BE19" s="620">
        <v>2017</v>
      </c>
      <c r="BH19" s="621" t="s">
        <v>1584</v>
      </c>
      <c r="BJ19" s="634" t="s">
        <v>1585</v>
      </c>
      <c r="BL19" s="634" t="s">
        <v>1585</v>
      </c>
      <c r="BQ19" s="620">
        <v>4190064</v>
      </c>
      <c r="BR19" s="621" t="s">
        <v>1586</v>
      </c>
      <c r="BT19" s="620">
        <v>4189671</v>
      </c>
      <c r="BU19" s="621" t="s">
        <v>1587</v>
      </c>
      <c r="BW19" s="620">
        <v>4189706</v>
      </c>
      <c r="BX19" s="621" t="s">
        <v>1588</v>
      </c>
      <c r="BZ19" s="620">
        <v>4189714</v>
      </c>
      <c r="CA19" s="621" t="s">
        <v>1589</v>
      </c>
      <c r="CC19" s="620">
        <v>4189708</v>
      </c>
      <c r="CD19" s="621" t="s">
        <v>1590</v>
      </c>
    </row>
    <row r="20" spans="1:82" ht="21" customHeight="1">
      <c r="A20" s="139" t="s">
        <v>1591</v>
      </c>
      <c r="B20" s="607">
        <v>2018</v>
      </c>
      <c r="E20" s="139" t="s">
        <v>1359</v>
      </c>
      <c r="I20" s="608" t="s">
        <v>193</v>
      </c>
      <c r="N20" s="636" t="s">
        <v>1592</v>
      </c>
      <c r="AW20" s="620" t="s">
        <v>101</v>
      </c>
      <c r="AX20" s="620" t="s">
        <v>101</v>
      </c>
      <c r="AZ20" s="620" t="s">
        <v>1593</v>
      </c>
      <c r="BB20" s="620" t="s">
        <v>1594</v>
      </c>
      <c r="BC20" s="620" t="s">
        <v>1530</v>
      </c>
      <c r="BE20" s="620">
        <v>2018</v>
      </c>
      <c r="BH20" s="621" t="s">
        <v>1526</v>
      </c>
      <c r="BJ20" s="621" t="s">
        <v>1463</v>
      </c>
      <c r="BL20" s="621" t="s">
        <v>1463</v>
      </c>
      <c r="BQ20" s="620">
        <v>4190065</v>
      </c>
      <c r="BR20" s="621" t="s">
        <v>1595</v>
      </c>
      <c r="BT20" s="620">
        <v>4189672</v>
      </c>
      <c r="BU20" s="621" t="s">
        <v>1596</v>
      </c>
      <c r="BW20" s="620">
        <v>4189705</v>
      </c>
      <c r="BX20" s="621" t="s">
        <v>1597</v>
      </c>
      <c r="BZ20" s="620">
        <v>4189713</v>
      </c>
      <c r="CA20" s="621" t="s">
        <v>1597</v>
      </c>
      <c r="CC20" s="620">
        <v>4189709</v>
      </c>
      <c r="CD20" s="621" t="s">
        <v>1598</v>
      </c>
    </row>
    <row r="21" spans="1:82" ht="21" customHeight="1">
      <c r="A21" s="139" t="s">
        <v>1599</v>
      </c>
      <c r="B21" s="607">
        <v>2019</v>
      </c>
      <c r="I21" s="608" t="s">
        <v>1600</v>
      </c>
      <c r="N21" s="636" t="s">
        <v>1601</v>
      </c>
      <c r="AW21" s="620" t="s">
        <v>193</v>
      </c>
      <c r="AX21" s="620" t="s">
        <v>193</v>
      </c>
      <c r="AZ21" s="620" t="s">
        <v>1602</v>
      </c>
      <c r="BB21" s="620" t="s">
        <v>1603</v>
      </c>
      <c r="BC21" s="620" t="s">
        <v>681</v>
      </c>
      <c r="BE21" s="620">
        <v>2019</v>
      </c>
      <c r="BH21" s="621" t="s">
        <v>1532</v>
      </c>
      <c r="BJ21" s="621" t="s">
        <v>1092</v>
      </c>
      <c r="BL21" s="621" t="s">
        <v>1092</v>
      </c>
      <c r="BQ21" s="620">
        <v>4190066</v>
      </c>
      <c r="BR21" s="621" t="s">
        <v>1604</v>
      </c>
      <c r="BT21" s="620">
        <v>4189673</v>
      </c>
      <c r="BU21" s="621" t="s">
        <v>1605</v>
      </c>
      <c r="BW21" s="620">
        <v>4189707</v>
      </c>
      <c r="BX21" s="621" t="s">
        <v>1606</v>
      </c>
      <c r="BZ21" s="620">
        <v>4189712</v>
      </c>
      <c r="CA21" s="621" t="s">
        <v>1607</v>
      </c>
      <c r="CC21" s="620">
        <v>4189710</v>
      </c>
      <c r="CD21" s="621" t="s">
        <v>1608</v>
      </c>
    </row>
    <row r="22" spans="1:82" ht="21" customHeight="1">
      <c r="A22" s="139" t="s">
        <v>1609</v>
      </c>
      <c r="B22" s="607">
        <v>2020</v>
      </c>
      <c r="N22" s="636" t="s">
        <v>1610</v>
      </c>
      <c r="AW22" s="620" t="s">
        <v>1600</v>
      </c>
      <c r="AX22" s="620" t="s">
        <v>1600</v>
      </c>
      <c r="AZ22" s="620" t="s">
        <v>1611</v>
      </c>
      <c r="BB22" s="620" t="s">
        <v>1612</v>
      </c>
      <c r="BC22" s="620" t="s">
        <v>681</v>
      </c>
      <c r="BE22" s="620">
        <v>2020</v>
      </c>
      <c r="BH22" s="621" t="s">
        <v>1539</v>
      </c>
      <c r="BJ22" s="621" t="s">
        <v>1491</v>
      </c>
      <c r="BL22" s="621" t="s">
        <v>1491</v>
      </c>
      <c r="BQ22" s="620">
        <v>4190067</v>
      </c>
      <c r="BR22" s="621" t="s">
        <v>1613</v>
      </c>
      <c r="BT22" s="620">
        <v>4189674</v>
      </c>
      <c r="BU22" s="621" t="s">
        <v>1614</v>
      </c>
      <c r="CC22" s="620">
        <v>4189711</v>
      </c>
      <c r="CD22" s="621" t="s">
        <v>417</v>
      </c>
    </row>
    <row r="23" spans="1:82" ht="21" customHeight="1">
      <c r="A23" s="139" t="s">
        <v>1615</v>
      </c>
      <c r="B23" s="607">
        <v>2021</v>
      </c>
      <c r="AW23" s="620" t="s">
        <v>1012</v>
      </c>
      <c r="AX23" s="620" t="s">
        <v>1012</v>
      </c>
      <c r="AZ23" s="620" t="s">
        <v>1616</v>
      </c>
      <c r="BB23" s="620" t="s">
        <v>1617</v>
      </c>
      <c r="BC23" s="620" t="s">
        <v>678</v>
      </c>
      <c r="BE23" s="620">
        <v>2021</v>
      </c>
      <c r="BH23" s="621" t="s">
        <v>1547</v>
      </c>
      <c r="BJ23" s="621" t="s">
        <v>1507</v>
      </c>
      <c r="BL23" s="621" t="s">
        <v>1507</v>
      </c>
      <c r="BQ23" s="620">
        <v>4190068</v>
      </c>
      <c r="BR23" s="621" t="s">
        <v>1618</v>
      </c>
      <c r="BT23" s="620">
        <v>4189675</v>
      </c>
      <c r="BU23" s="621" t="s">
        <v>1619</v>
      </c>
      <c r="CC23" s="620">
        <v>5110778</v>
      </c>
      <c r="CD23" s="621" t="s">
        <v>1620</v>
      </c>
    </row>
    <row r="24" spans="1:82" ht="21" customHeight="1">
      <c r="A24" s="139" t="s">
        <v>1621</v>
      </c>
      <c r="B24" s="607">
        <v>2022</v>
      </c>
      <c r="AW24" s="620" t="s">
        <v>1622</v>
      </c>
      <c r="AX24" s="620" t="s">
        <v>1622</v>
      </c>
      <c r="AZ24" s="620" t="s">
        <v>1623</v>
      </c>
      <c r="BB24" s="620" t="s">
        <v>1624</v>
      </c>
      <c r="BC24" s="620" t="s">
        <v>1625</v>
      </c>
      <c r="BE24" s="620">
        <v>2022</v>
      </c>
      <c r="BH24" s="621" t="s">
        <v>1555</v>
      </c>
      <c r="BJ24" s="621" t="s">
        <v>1517</v>
      </c>
      <c r="BL24" s="621" t="s">
        <v>1517</v>
      </c>
      <c r="BQ24" s="620">
        <v>4190069</v>
      </c>
      <c r="BR24" s="621" t="s">
        <v>1626</v>
      </c>
      <c r="BT24" s="620">
        <v>4189676</v>
      </c>
      <c r="BU24" s="621" t="s">
        <v>1627</v>
      </c>
      <c r="CC24" s="620">
        <v>25575374</v>
      </c>
      <c r="CD24" s="621" t="s">
        <v>1628</v>
      </c>
    </row>
    <row r="25" spans="1:82" ht="11.25" customHeight="1">
      <c r="A25" s="139" t="s">
        <v>1629</v>
      </c>
      <c r="B25" s="607">
        <v>2023</v>
      </c>
      <c r="AW25" s="620" t="s">
        <v>1630</v>
      </c>
      <c r="AX25" s="620" t="s">
        <v>1630</v>
      </c>
      <c r="AZ25" s="620" t="s">
        <v>1631</v>
      </c>
      <c r="BB25" s="620" t="s">
        <v>1632</v>
      </c>
      <c r="BC25" s="620" t="s">
        <v>1625</v>
      </c>
      <c r="BE25" s="620">
        <v>2023</v>
      </c>
      <c r="BH25" s="621" t="s">
        <v>1561</v>
      </c>
      <c r="BJ25" s="621" t="s">
        <v>1584</v>
      </c>
      <c r="BL25" s="621" t="s">
        <v>1584</v>
      </c>
      <c r="BQ25" s="620">
        <v>4190070</v>
      </c>
      <c r="BR25" s="621" t="s">
        <v>1633</v>
      </c>
      <c r="BT25" s="620">
        <v>4189677</v>
      </c>
      <c r="BU25" s="621" t="s">
        <v>1634</v>
      </c>
    </row>
    <row r="26" spans="1:82" ht="11.25" customHeight="1">
      <c r="A26" s="139" t="s">
        <v>1635</v>
      </c>
      <c r="B26" s="607">
        <v>2024</v>
      </c>
      <c r="J26" s="640" t="s">
        <v>1636</v>
      </c>
      <c r="AX26" s="620" t="s">
        <v>1637</v>
      </c>
      <c r="AZ26" s="620" t="s">
        <v>999</v>
      </c>
      <c r="BB26" s="620" t="s">
        <v>1638</v>
      </c>
      <c r="BC26" s="620" t="s">
        <v>1625</v>
      </c>
      <c r="BE26" s="620">
        <v>2024</v>
      </c>
      <c r="BH26" s="621" t="s">
        <v>1571</v>
      </c>
      <c r="BJ26" s="621" t="s">
        <v>1526</v>
      </c>
      <c r="BL26" s="621" t="s">
        <v>1526</v>
      </c>
      <c r="BQ26" s="620">
        <v>4190071</v>
      </c>
      <c r="BR26" s="621" t="s">
        <v>1639</v>
      </c>
    </row>
    <row r="27" spans="1:82" ht="11.25" customHeight="1">
      <c r="A27" s="139" t="s">
        <v>1640</v>
      </c>
      <c r="B27" s="607">
        <v>2025</v>
      </c>
      <c r="J27" s="411" t="s">
        <v>88</v>
      </c>
      <c r="AX27" s="620" t="s">
        <v>1641</v>
      </c>
      <c r="BB27" s="620" t="s">
        <v>1642</v>
      </c>
      <c r="BC27" s="620" t="s">
        <v>1625</v>
      </c>
      <c r="BE27" s="620">
        <v>2025</v>
      </c>
      <c r="BH27" t="s">
        <v>5</v>
      </c>
      <c r="BJ27" s="621" t="s">
        <v>1532</v>
      </c>
      <c r="BL27" s="621" t="s">
        <v>1532</v>
      </c>
      <c r="BN27" t="s">
        <v>5</v>
      </c>
      <c r="BQ27" s="620">
        <v>4190072</v>
      </c>
      <c r="BR27" s="621" t="s">
        <v>1643</v>
      </c>
    </row>
    <row r="28" spans="1:82" ht="11.25" customHeight="1">
      <c r="A28" s="139" t="s">
        <v>1644</v>
      </c>
      <c r="E28" s="641"/>
      <c r="F28" s="641"/>
      <c r="H28" s="117" t="s">
        <v>1645</v>
      </c>
      <c r="AX28" s="620" t="s">
        <v>1646</v>
      </c>
      <c r="AZ28" s="600" t="s">
        <v>1647</v>
      </c>
      <c r="BB28" s="620" t="s">
        <v>1648</v>
      </c>
      <c r="BC28" s="620" t="s">
        <v>1649</v>
      </c>
      <c r="BE28" s="620">
        <v>2026</v>
      </c>
      <c r="BH28" t="s">
        <v>5</v>
      </c>
      <c r="BJ28" s="621" t="s">
        <v>1539</v>
      </c>
      <c r="BL28" s="621" t="s">
        <v>1539</v>
      </c>
      <c r="BN28" t="s">
        <v>5</v>
      </c>
      <c r="BQ28" s="620">
        <v>4190073</v>
      </c>
      <c r="BR28" s="621" t="s">
        <v>1650</v>
      </c>
    </row>
    <row r="29" spans="1:82" ht="11.25" customHeight="1">
      <c r="A29" s="139" t="s">
        <v>1651</v>
      </c>
      <c r="D29" s="642" t="s">
        <v>1652</v>
      </c>
      <c r="E29" s="643" t="str">
        <f>IF(TEMPLATE_GROUP="","",INDEX(StartDateList,MATCH(TEMPLATE_GROUP,CodeTemplateList,0),1))</f>
        <v>01.01.2023</v>
      </c>
      <c r="F29" s="643" t="str">
        <f>IF(TEMPLATE_GROUP="","",INDEX(EndDateList,MATCH(TEMPLATE_GROUP,CodeTemplateList,0),1))</f>
        <v>31.12.2023</v>
      </c>
      <c r="H29" s="644" t="s">
        <v>1653</v>
      </c>
      <c r="AX29" s="620" t="s">
        <v>1046</v>
      </c>
      <c r="AZ29" s="620" t="s">
        <v>1324</v>
      </c>
      <c r="BB29" s="620" t="s">
        <v>999</v>
      </c>
      <c r="BE29" s="620">
        <v>2027</v>
      </c>
      <c r="BJ29" s="621" t="s">
        <v>1547</v>
      </c>
      <c r="BL29" s="621" t="s">
        <v>1547</v>
      </c>
    </row>
    <row r="30" spans="1:82" ht="11.25" customHeight="1">
      <c r="A30" s="139" t="s">
        <v>1654</v>
      </c>
      <c r="AX30" s="620" t="s">
        <v>1655</v>
      </c>
      <c r="AZ30" s="620" t="s">
        <v>1348</v>
      </c>
      <c r="BE30" s="620">
        <v>2028</v>
      </c>
      <c r="BJ30" s="621" t="s">
        <v>1656</v>
      </c>
      <c r="BL30" s="621" t="s">
        <v>1656</v>
      </c>
    </row>
    <row r="31" spans="1:82" ht="12.75" customHeight="1">
      <c r="A31" s="139" t="s">
        <v>1657</v>
      </c>
      <c r="E31" s="641"/>
      <c r="F31" s="641"/>
      <c r="H31" s="645"/>
      <c r="AX31" s="620" t="s">
        <v>1658</v>
      </c>
      <c r="AZ31" s="620" t="s">
        <v>1659</v>
      </c>
      <c r="BE31" s="620">
        <v>2029</v>
      </c>
      <c r="BJ31" s="621" t="s">
        <v>1660</v>
      </c>
      <c r="BL31" s="621" t="s">
        <v>1660</v>
      </c>
    </row>
    <row r="32" spans="1:82" ht="11.25" customHeight="1">
      <c r="A32" s="139" t="s">
        <v>1661</v>
      </c>
      <c r="D32" s="642" t="s">
        <v>1662</v>
      </c>
      <c r="E32" s="643" t="str">
        <f>IF(TEMPLATE_GROUP="","",INDEX(StartDateList,MATCH(TEMPLATE_GROUP,CodeTemplateList,0),1))</f>
        <v>01.01.2023</v>
      </c>
      <c r="F32" s="643" t="str">
        <f>IF(TEMPLATE_GROUP="","",INDEX(EndDateList,MATCH(TEMPLATE_GROUP,CodeTemplateList,0),1))</f>
        <v>31.12.2023</v>
      </c>
      <c r="H32" s="646" t="s">
        <v>1663</v>
      </c>
      <c r="O32" s="139" t="s">
        <v>1322</v>
      </c>
      <c r="AX32" s="620" t="s">
        <v>1664</v>
      </c>
      <c r="AZ32" s="620" t="s">
        <v>1415</v>
      </c>
      <c r="BE32" s="620">
        <v>2030</v>
      </c>
      <c r="BJ32" s="621" t="s">
        <v>1555</v>
      </c>
      <c r="BL32" s="621" t="s">
        <v>1555</v>
      </c>
    </row>
    <row r="33" spans="1:66" ht="11.25" customHeight="1">
      <c r="A33" s="139" t="s">
        <v>1665</v>
      </c>
      <c r="O33" s="139" t="s">
        <v>1345</v>
      </c>
      <c r="AX33" s="620" t="s">
        <v>1666</v>
      </c>
      <c r="AZ33" s="620" t="s">
        <v>1323</v>
      </c>
      <c r="BE33" s="620">
        <v>2031</v>
      </c>
      <c r="BJ33" s="621" t="s">
        <v>1561</v>
      </c>
      <c r="BL33" s="621" t="s">
        <v>1561</v>
      </c>
    </row>
    <row r="34" spans="1:66" ht="11.25" customHeight="1">
      <c r="A34" s="139" t="s">
        <v>1667</v>
      </c>
      <c r="O34" s="139" t="s">
        <v>1380</v>
      </c>
      <c r="AX34" s="620" t="s">
        <v>1668</v>
      </c>
      <c r="BE34" s="620">
        <v>2032</v>
      </c>
      <c r="BJ34" s="621" t="s">
        <v>1571</v>
      </c>
      <c r="BL34" s="621" t="s">
        <v>1571</v>
      </c>
    </row>
    <row r="35" spans="1:66" ht="11.25" customHeight="1">
      <c r="A35" s="139" t="s">
        <v>1669</v>
      </c>
      <c r="O35" s="139" t="s">
        <v>1413</v>
      </c>
      <c r="AX35" s="620" t="s">
        <v>1670</v>
      </c>
      <c r="AZ35" s="600" t="s">
        <v>1671</v>
      </c>
      <c r="BE35" s="620">
        <v>2033</v>
      </c>
      <c r="BL35" s="621" t="s">
        <v>1672</v>
      </c>
    </row>
    <row r="36" spans="1:66" ht="11.25" customHeight="1">
      <c r="A36" s="637" t="s">
        <v>1673</v>
      </c>
      <c r="D36" s="647" t="s">
        <v>1674</v>
      </c>
      <c r="E36" s="648" t="s">
        <v>830</v>
      </c>
      <c r="F36" s="619" t="str">
        <f>INDEX(E37:E41,MATCH(TEMPLATE_SPHERE,F37:F41,0))</f>
        <v>теплоснабжения</v>
      </c>
      <c r="G36" s="619" t="str">
        <f>INDEX(G37:G41,MATCH(TEMPLATE_SPHERE,F37:F41,0))</f>
        <v>теплоснабжение</v>
      </c>
      <c r="O36" s="139" t="s">
        <v>1436</v>
      </c>
      <c r="AX36" s="620" t="s">
        <v>1675</v>
      </c>
      <c r="AZ36" s="620" t="s">
        <v>1323</v>
      </c>
      <c r="BE36" s="620">
        <v>2034</v>
      </c>
      <c r="BL36" s="621" t="s">
        <v>1676</v>
      </c>
    </row>
    <row r="37" spans="1:66" ht="11.25" customHeight="1">
      <c r="A37" s="139" t="s">
        <v>1677</v>
      </c>
      <c r="E37" s="649" t="s">
        <v>1678</v>
      </c>
      <c r="F37" s="650" t="s">
        <v>830</v>
      </c>
      <c r="G37" s="649" t="s">
        <v>1679</v>
      </c>
      <c r="O37" s="139" t="s">
        <v>1454</v>
      </c>
      <c r="AX37" s="620" t="s">
        <v>1680</v>
      </c>
      <c r="AZ37" s="620" t="s">
        <v>1347</v>
      </c>
      <c r="BE37" s="620">
        <v>2035</v>
      </c>
    </row>
    <row r="38" spans="1:66" ht="11.25" customHeight="1">
      <c r="A38" s="139" t="s">
        <v>1681</v>
      </c>
      <c r="E38" s="649" t="s">
        <v>1682</v>
      </c>
      <c r="F38" s="651" t="s">
        <v>885</v>
      </c>
      <c r="G38" s="649" t="s">
        <v>1683</v>
      </c>
      <c r="O38" s="139" t="s">
        <v>1470</v>
      </c>
      <c r="AX38" s="620" t="s">
        <v>1684</v>
      </c>
      <c r="AZ38" s="620" t="s">
        <v>1381</v>
      </c>
      <c r="BE38" s="620">
        <v>2036</v>
      </c>
      <c r="BH38" s="600" t="s">
        <v>1685</v>
      </c>
      <c r="BJ38" s="600" t="s">
        <v>1686</v>
      </c>
      <c r="BL38" s="600" t="s">
        <v>1687</v>
      </c>
      <c r="BN38" s="600" t="s">
        <v>1688</v>
      </c>
    </row>
    <row r="39" spans="1:66" ht="11.25" customHeight="1">
      <c r="A39" s="139" t="s">
        <v>1689</v>
      </c>
      <c r="E39" s="649" t="s">
        <v>1690</v>
      </c>
      <c r="F39" s="651" t="s">
        <v>940</v>
      </c>
      <c r="G39" s="649" t="s">
        <v>1691</v>
      </c>
      <c r="O39" s="139" t="s">
        <v>1483</v>
      </c>
      <c r="AX39" s="620" t="s">
        <v>160</v>
      </c>
      <c r="AZ39" s="620" t="s">
        <v>1414</v>
      </c>
      <c r="BE39" s="620">
        <v>2037</v>
      </c>
      <c r="BH39" s="621" t="s">
        <v>1692</v>
      </c>
      <c r="BJ39" s="634" t="s">
        <v>1692</v>
      </c>
      <c r="BL39" s="634" t="s">
        <v>1692</v>
      </c>
      <c r="BN39" s="621" t="s">
        <v>1693</v>
      </c>
    </row>
    <row r="40" spans="1:66" ht="11.25" customHeight="1">
      <c r="A40" s="139" t="s">
        <v>1694</v>
      </c>
      <c r="E40" s="649" t="s">
        <v>1695</v>
      </c>
      <c r="F40" s="651" t="s">
        <v>926</v>
      </c>
      <c r="G40" s="649" t="s">
        <v>1696</v>
      </c>
      <c r="O40" s="139" t="s">
        <v>1498</v>
      </c>
      <c r="AX40" s="620" t="s">
        <v>1697</v>
      </c>
      <c r="BE40" s="620">
        <v>2038</v>
      </c>
      <c r="BH40" s="621" t="s">
        <v>1698</v>
      </c>
      <c r="BJ40" s="634" t="s">
        <v>1178</v>
      </c>
      <c r="BL40" s="634" t="s">
        <v>1178</v>
      </c>
      <c r="BN40" s="621" t="s">
        <v>1212</v>
      </c>
    </row>
    <row r="41" spans="1:66" ht="11.25" customHeight="1">
      <c r="A41" s="139" t="s">
        <v>1699</v>
      </c>
      <c r="E41" s="649" t="s">
        <v>1700</v>
      </c>
      <c r="F41" s="651" t="s">
        <v>1701</v>
      </c>
      <c r="G41" s="649" t="s">
        <v>1700</v>
      </c>
      <c r="O41" s="139" t="s">
        <v>999</v>
      </c>
      <c r="AX41" s="620" t="s">
        <v>1702</v>
      </c>
      <c r="AZ41" s="600" t="s">
        <v>1703</v>
      </c>
      <c r="BE41" s="620">
        <v>2039</v>
      </c>
      <c r="BH41" s="621" t="s">
        <v>1704</v>
      </c>
      <c r="BJ41" s="634" t="s">
        <v>1174</v>
      </c>
      <c r="BL41" s="634" t="s">
        <v>1174</v>
      </c>
      <c r="BN41" s="621" t="s">
        <v>1199</v>
      </c>
    </row>
    <row r="42" spans="1:66" ht="11.25" customHeight="1">
      <c r="A42" s="139" t="s">
        <v>1705</v>
      </c>
      <c r="AX42" s="620" t="s">
        <v>139</v>
      </c>
      <c r="AZ42" s="620" t="s">
        <v>1322</v>
      </c>
      <c r="BE42" s="620">
        <v>2040</v>
      </c>
      <c r="BH42" s="621" t="s">
        <v>1196</v>
      </c>
      <c r="BJ42" s="634" t="s">
        <v>1176</v>
      </c>
      <c r="BL42" s="634" t="s">
        <v>1176</v>
      </c>
      <c r="BN42" s="621" t="s">
        <v>1706</v>
      </c>
    </row>
    <row r="43" spans="1:66" ht="11.25" customHeight="1">
      <c r="A43" s="139" t="s">
        <v>1707</v>
      </c>
      <c r="AX43" s="620" t="s">
        <v>1708</v>
      </c>
      <c r="AZ43" s="620" t="s">
        <v>1345</v>
      </c>
      <c r="BE43" s="620">
        <v>2041</v>
      </c>
      <c r="BH43" s="621" t="s">
        <v>1709</v>
      </c>
      <c r="BJ43" s="634" t="s">
        <v>1704</v>
      </c>
      <c r="BL43" s="634" t="s">
        <v>1704</v>
      </c>
      <c r="BN43" s="621" t="s">
        <v>1710</v>
      </c>
    </row>
    <row r="44" spans="1:66" ht="11.25" customHeight="1">
      <c r="A44" s="139" t="s">
        <v>1711</v>
      </c>
      <c r="I44" s="652" t="s">
        <v>1712</v>
      </c>
      <c r="J44" s="633" t="s">
        <v>1713</v>
      </c>
      <c r="K44" s="633" t="s">
        <v>1714</v>
      </c>
      <c r="AX44" s="620" t="s">
        <v>1715</v>
      </c>
      <c r="AZ44" s="620" t="s">
        <v>1380</v>
      </c>
      <c r="BE44" s="620">
        <v>2042</v>
      </c>
      <c r="BH44" s="621" t="s">
        <v>1716</v>
      </c>
      <c r="BJ44" s="634" t="s">
        <v>1196</v>
      </c>
      <c r="BL44" s="634" t="s">
        <v>1196</v>
      </c>
      <c r="BN44" s="621" t="s">
        <v>1717</v>
      </c>
    </row>
    <row r="45" spans="1:66" ht="11.25" customHeight="1">
      <c r="A45" s="139" t="s">
        <v>1718</v>
      </c>
      <c r="D45" s="647" t="s">
        <v>1719</v>
      </c>
      <c r="E45" s="648" t="s">
        <v>1720</v>
      </c>
      <c r="F45" s="601" t="s">
        <v>1721</v>
      </c>
      <c r="G45" s="653" t="s">
        <v>1722</v>
      </c>
      <c r="H45" s="652" t="s">
        <v>1723</v>
      </c>
      <c r="I45" s="654" t="b">
        <f>INDEX(PeriodIsEmptyList,MATCH(TEMPLATE_GROUP,CodeTemplateList,0),1)</f>
        <v>0</v>
      </c>
      <c r="J45" s="65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20" t="s">
        <v>1724</v>
      </c>
      <c r="AZ45" s="620" t="s">
        <v>1413</v>
      </c>
      <c r="BE45" s="620">
        <v>2043</v>
      </c>
      <c r="BH45" s="621" t="s">
        <v>1725</v>
      </c>
      <c r="BJ45" s="634" t="s">
        <v>1190</v>
      </c>
      <c r="BL45" s="634" t="s">
        <v>1190</v>
      </c>
      <c r="BN45" s="621" t="s">
        <v>1726</v>
      </c>
    </row>
    <row r="46" spans="1:66" ht="11.25" customHeight="1">
      <c r="A46" s="139" t="s">
        <v>1727</v>
      </c>
      <c r="E46" s="649" t="s">
        <v>10</v>
      </c>
      <c r="F46" s="650" t="s">
        <v>1728</v>
      </c>
      <c r="G46" s="656"/>
      <c r="H46" s="656"/>
      <c r="I46" s="657" t="b">
        <f>IF(TITLE_DATE_FIL="",TRUE,FALSE)</f>
        <v>1</v>
      </c>
      <c r="J46" s="658" t="str">
        <f>"Общая информация о регулируемой организации ("&amp;TEMPLATE_SPHERE_RUS&amp;")"</f>
        <v>Общая информация о регулируемой организации (теплоснабжения)</v>
      </c>
      <c r="AX46" s="620" t="s">
        <v>1729</v>
      </c>
      <c r="AZ46" s="620" t="s">
        <v>1436</v>
      </c>
      <c r="BE46" s="620">
        <v>2044</v>
      </c>
      <c r="BH46" s="621" t="s">
        <v>1199</v>
      </c>
      <c r="BJ46" s="634" t="s">
        <v>1180</v>
      </c>
      <c r="BL46" s="634" t="s">
        <v>1180</v>
      </c>
      <c r="BN46" s="621" t="s">
        <v>1730</v>
      </c>
    </row>
    <row r="47" spans="1:66" ht="11.25" customHeight="1">
      <c r="A47" s="139" t="s">
        <v>1731</v>
      </c>
      <c r="E47" s="649" t="s">
        <v>16</v>
      </c>
      <c r="F47" s="651" t="s">
        <v>1732</v>
      </c>
      <c r="G47" s="659" t="str">
        <f>IF(f_year="","",IF(LEN(f_quart)=0,"",IF(f_quart="I квартал","01.01."&amp;f_year,IF(f_quart="II квартал","01.04."&amp;f_year,(IF(f_quart="III квартал","01.07."&amp;f_year,"01.10."&amp;f_year))))))</f>
        <v/>
      </c>
      <c r="H47" s="659" t="str">
        <f>IF(f_year="","",IF(LEN(f_quart)=0,"",IF(f_quart="I квартал","31.03."&amp;f_year,IF(f_quart="II квартал","30.06."&amp;f_year,(IF(f_quart="III квартал","30.09."&amp;f_year,"31.12."&amp;f_year))))))</f>
        <v/>
      </c>
      <c r="I47" s="660" t="b">
        <f>IF(OR(f_year="",f_quart=""),TRUE,FALSE)</f>
        <v>1</v>
      </c>
      <c r="J47" s="6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AX47" s="620" t="s">
        <v>1733</v>
      </c>
      <c r="AZ47" s="620" t="s">
        <v>1454</v>
      </c>
      <c r="BE47" s="620">
        <v>2045</v>
      </c>
      <c r="BH47" s="621" t="s">
        <v>1706</v>
      </c>
      <c r="BJ47" s="634" t="s">
        <v>1182</v>
      </c>
      <c r="BL47" s="634" t="s">
        <v>1182</v>
      </c>
      <c r="BN47" s="621" t="s">
        <v>1734</v>
      </c>
    </row>
    <row r="48" spans="1:66" ht="11.25" customHeight="1">
      <c r="A48" s="139" t="s">
        <v>1735</v>
      </c>
      <c r="E48" s="649" t="s">
        <v>1736</v>
      </c>
      <c r="F48" s="651" t="s">
        <v>1720</v>
      </c>
      <c r="G48" s="659" t="str">
        <f>IF(f_year="","","01.01."&amp;f_year)</f>
        <v>01.01.2023</v>
      </c>
      <c r="H48" s="659" t="str">
        <f>IF(f_year="","","31.12."&amp;f_year)</f>
        <v>31.12.2023</v>
      </c>
      <c r="I48" s="657" t="b">
        <f>IF(f_year="",TRUE,FALSE)</f>
        <v>0</v>
      </c>
      <c r="J48" s="658" t="s">
        <v>1737</v>
      </c>
      <c r="AX48" s="620" t="s">
        <v>142</v>
      </c>
      <c r="AZ48" s="620" t="s">
        <v>1470</v>
      </c>
      <c r="BE48" s="620">
        <v>2046</v>
      </c>
      <c r="BH48" s="621" t="s">
        <v>1710</v>
      </c>
      <c r="BJ48" s="634" t="s">
        <v>1184</v>
      </c>
      <c r="BL48" s="634" t="s">
        <v>1184</v>
      </c>
      <c r="BN48" s="621" t="s">
        <v>1738</v>
      </c>
    </row>
    <row r="49" spans="1:64" ht="11.25" customHeight="1">
      <c r="A49" s="139" t="s">
        <v>1739</v>
      </c>
      <c r="E49" s="649" t="s">
        <v>1740</v>
      </c>
      <c r="F49" s="651" t="s">
        <v>1741</v>
      </c>
      <c r="G49" s="659" t="str">
        <f>IF(f_year="","","01.01."&amp;f_year)</f>
        <v>01.01.2023</v>
      </c>
      <c r="H49" s="659" t="str">
        <f>IF(f_year="","","31.12."&amp;f_year)</f>
        <v>31.12.2023</v>
      </c>
      <c r="I49" s="657" t="b">
        <f>IF(f_year="",TRUE,FALSE)</f>
        <v>0</v>
      </c>
      <c r="J49" s="6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AX49" s="620" t="s">
        <v>1742</v>
      </c>
      <c r="AZ49" s="620" t="s">
        <v>1483</v>
      </c>
      <c r="BE49" s="620">
        <v>2047</v>
      </c>
      <c r="BH49" s="621" t="s">
        <v>1200</v>
      </c>
      <c r="BJ49" s="634" t="s">
        <v>1186</v>
      </c>
      <c r="BL49" s="634" t="s">
        <v>1186</v>
      </c>
    </row>
    <row r="50" spans="1:64" ht="11.25" customHeight="1">
      <c r="A50" s="139" t="s">
        <v>1743</v>
      </c>
      <c r="E50" s="649" t="s">
        <v>1744</v>
      </c>
      <c r="F50" s="651" t="s">
        <v>1170</v>
      </c>
      <c r="G50" s="659" t="str">
        <f>IF(f_year="","","01.01."&amp;f_year)</f>
        <v>01.01.2023</v>
      </c>
      <c r="H50" s="659" t="str">
        <f>IF(f_year="","","31.12."&amp;f_year)</f>
        <v>31.12.2023</v>
      </c>
      <c r="I50" s="657" t="b">
        <f>IF(f_year="",TRUE,FALSE)</f>
        <v>0</v>
      </c>
      <c r="J50" s="6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AX50" s="620" t="s">
        <v>1036</v>
      </c>
      <c r="AZ50" s="620" t="s">
        <v>1498</v>
      </c>
      <c r="BE50" s="620">
        <v>2048</v>
      </c>
      <c r="BH50" s="621" t="s">
        <v>1717</v>
      </c>
      <c r="BJ50" s="634" t="s">
        <v>1188</v>
      </c>
      <c r="BL50" s="634" t="s">
        <v>1188</v>
      </c>
    </row>
    <row r="51" spans="1:64" ht="11.25" customHeight="1">
      <c r="A51" s="139" t="s">
        <v>1745</v>
      </c>
      <c r="E51" s="649" t="s">
        <v>1746</v>
      </c>
      <c r="F51" s="651" t="s">
        <v>1747</v>
      </c>
      <c r="G51" s="659" t="str">
        <f>IF(TITLE_PERIOD_START="","",TITLE_PERIOD_START)</f>
        <v/>
      </c>
      <c r="H51" s="659" t="str">
        <f>IF(TITLE_PERIOD_END="","",TITLE_PERIOD_END)</f>
        <v/>
      </c>
      <c r="I51" s="660" t="b">
        <f>IF(OR(TITLE_PERIOD_START="",TITLE_PERIOD_END=""),TRUE,FALSE)</f>
        <v>1</v>
      </c>
      <c r="J51" s="6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620" t="s">
        <v>1748</v>
      </c>
      <c r="AZ51" s="620" t="s">
        <v>999</v>
      </c>
      <c r="BE51" s="620">
        <v>2049</v>
      </c>
      <c r="BH51" s="621" t="s">
        <v>1726</v>
      </c>
      <c r="BJ51" s="634" t="s">
        <v>1749</v>
      </c>
      <c r="BL51" s="634" t="s">
        <v>1749</v>
      </c>
    </row>
    <row r="52" spans="1:64" ht="11.25" customHeight="1">
      <c r="A52" s="139" t="s">
        <v>1750</v>
      </c>
      <c r="E52" s="649" t="s">
        <v>1751</v>
      </c>
      <c r="F52" s="651" t="s">
        <v>1752</v>
      </c>
      <c r="G52" s="659" t="str">
        <f>IF(TITLE_PERIOD_START="","",TITLE_PERIOD_START)</f>
        <v/>
      </c>
      <c r="H52" s="659" t="str">
        <f>IF(TITLE_PERIOD_END="","",TITLE_PERIOD_END)</f>
        <v/>
      </c>
      <c r="I52" s="660" t="b">
        <f>IF(OR(TITLE_PERIOD_START="",TITLE_PERIOD_END=""),TRUE,FALSE)</f>
        <v>1</v>
      </c>
      <c r="J52" s="658" t="str">
        <f>"Показатели, подлежащие раскрытию в сфере "&amp;TEMPLATE_SPHERE_RUS&amp;" (цены и тарифы)"</f>
        <v>Показатели, подлежащие раскрытию в сфере теплоснабжения (цены и тарифы)</v>
      </c>
      <c r="AX52" s="620" t="s">
        <v>1753</v>
      </c>
      <c r="AZ52" s="620" t="s">
        <v>1323</v>
      </c>
      <c r="BE52" s="620">
        <v>2050</v>
      </c>
      <c r="BH52" s="621" t="s">
        <v>1730</v>
      </c>
      <c r="BJ52" s="634" t="s">
        <v>1199</v>
      </c>
      <c r="BL52" s="634" t="s">
        <v>1199</v>
      </c>
    </row>
    <row r="53" spans="1:64" ht="11.25" customHeight="1">
      <c r="A53" s="139" t="s">
        <v>1754</v>
      </c>
      <c r="E53" s="649" t="s">
        <v>1755</v>
      </c>
      <c r="F53" s="651" t="s">
        <v>1755</v>
      </c>
      <c r="G53" s="659" t="str">
        <f>IF(f_year="","","01.01."&amp;f_year)</f>
        <v>01.01.2023</v>
      </c>
      <c r="H53" s="659" t="str">
        <f>IF(f_year="","","31.12."&amp;f_year)</f>
        <v>31.12.2023</v>
      </c>
      <c r="I53" s="657" t="b">
        <f>IF(AND(f_year="",TITLE_DATE_FIL=""),TRUE,FALSE)</f>
        <v>0</v>
      </c>
      <c r="J53" s="658" t="s">
        <v>1756</v>
      </c>
      <c r="AX53" s="620" t="s">
        <v>111</v>
      </c>
      <c r="BE53" s="620">
        <v>2051</v>
      </c>
      <c r="BH53" s="621" t="s">
        <v>1734</v>
      </c>
      <c r="BJ53" s="634" t="s">
        <v>1706</v>
      </c>
      <c r="BL53" s="634" t="s">
        <v>1706</v>
      </c>
    </row>
    <row r="54" spans="1:64" ht="11.25" customHeight="1">
      <c r="A54" s="139" t="s">
        <v>1757</v>
      </c>
      <c r="AX54" s="620" t="s">
        <v>1758</v>
      </c>
      <c r="AZ54" s="600" t="s">
        <v>1759</v>
      </c>
      <c r="BE54" s="620">
        <v>2052</v>
      </c>
      <c r="BH54" s="621" t="s">
        <v>1738</v>
      </c>
      <c r="BJ54" s="634" t="s">
        <v>1710</v>
      </c>
      <c r="BL54" s="634" t="s">
        <v>1710</v>
      </c>
    </row>
    <row r="55" spans="1:64" ht="11.25" customHeight="1">
      <c r="A55" s="139" t="s">
        <v>1760</v>
      </c>
      <c r="AX55" s="620" t="s">
        <v>1761</v>
      </c>
      <c r="AZ55" s="620" t="s">
        <v>1325</v>
      </c>
      <c r="BE55" s="620">
        <v>2053</v>
      </c>
      <c r="BH55" t="s">
        <v>5</v>
      </c>
      <c r="BJ55" s="634" t="s">
        <v>1200</v>
      </c>
      <c r="BL55" s="634" t="s">
        <v>1200</v>
      </c>
    </row>
    <row r="56" spans="1:64" ht="11.25" customHeight="1">
      <c r="A56" s="139" t="s">
        <v>1762</v>
      </c>
      <c r="D56" s="661" t="s">
        <v>1763</v>
      </c>
      <c r="E56" s="633" t="s">
        <v>1764</v>
      </c>
      <c r="F56" s="139" t="s">
        <v>1765</v>
      </c>
      <c r="AX56" s="620" t="s">
        <v>1766</v>
      </c>
      <c r="AZ56" s="620" t="s">
        <v>1349</v>
      </c>
      <c r="BE56" s="620">
        <v>2054</v>
      </c>
      <c r="BH56" t="s">
        <v>5</v>
      </c>
      <c r="BJ56" s="634" t="s">
        <v>1717</v>
      </c>
      <c r="BL56" s="634" t="s">
        <v>1717</v>
      </c>
    </row>
    <row r="57" spans="1:64" ht="11.25" customHeight="1">
      <c r="A57" s="139" t="s">
        <v>1767</v>
      </c>
      <c r="D57" s="661" t="s">
        <v>1768</v>
      </c>
      <c r="E57" s="633" t="s">
        <v>1769</v>
      </c>
      <c r="F57" s="139" t="s">
        <v>1765</v>
      </c>
      <c r="AX57" s="620" t="s">
        <v>1770</v>
      </c>
      <c r="AZ57" s="620" t="s">
        <v>1383</v>
      </c>
      <c r="BE57" s="620">
        <v>2055</v>
      </c>
      <c r="BJ57" s="634" t="s">
        <v>1726</v>
      </c>
      <c r="BL57" s="634" t="s">
        <v>1726</v>
      </c>
    </row>
    <row r="58" spans="1:64" ht="11.25" customHeight="1">
      <c r="A58" s="139" t="s">
        <v>1771</v>
      </c>
      <c r="D58" s="661" t="s">
        <v>1772</v>
      </c>
      <c r="E58" s="633" t="s">
        <v>1773</v>
      </c>
      <c r="F58" s="139" t="s">
        <v>1765</v>
      </c>
      <c r="AX58" s="620" t="s">
        <v>1774</v>
      </c>
      <c r="BE58" s="620">
        <v>2056</v>
      </c>
      <c r="BJ58" s="634" t="s">
        <v>1730</v>
      </c>
      <c r="BL58" s="634" t="s">
        <v>1730</v>
      </c>
    </row>
    <row r="59" spans="1:64" ht="11.25" customHeight="1">
      <c r="A59" s="139" t="s">
        <v>1775</v>
      </c>
      <c r="D59" s="661" t="s">
        <v>263</v>
      </c>
      <c r="E59" s="633" t="s">
        <v>1664</v>
      </c>
      <c r="F59" s="139" t="s">
        <v>1776</v>
      </c>
      <c r="AX59" s="620" t="s">
        <v>1777</v>
      </c>
      <c r="AZ59" s="600" t="s">
        <v>1778</v>
      </c>
      <c r="BE59" s="620">
        <v>2057</v>
      </c>
      <c r="BJ59" s="634" t="s">
        <v>1734</v>
      </c>
      <c r="BL59" s="634" t="s">
        <v>1734</v>
      </c>
    </row>
    <row r="60" spans="1:64" ht="11.25" customHeight="1">
      <c r="A60" s="139" t="s">
        <v>1779</v>
      </c>
      <c r="D60" s="661" t="s">
        <v>1780</v>
      </c>
      <c r="E60" s="633" t="s">
        <v>1664</v>
      </c>
      <c r="F60" s="139" t="s">
        <v>1776</v>
      </c>
      <c r="AX60" s="620" t="s">
        <v>1781</v>
      </c>
      <c r="AZ60" s="620" t="s">
        <v>1326</v>
      </c>
      <c r="BE60" s="620">
        <v>2058</v>
      </c>
      <c r="BJ60" s="634" t="s">
        <v>1738</v>
      </c>
      <c r="BL60" s="634" t="s">
        <v>1738</v>
      </c>
    </row>
    <row r="61" spans="1:64" ht="11.25" customHeight="1">
      <c r="A61" s="139" t="s">
        <v>1782</v>
      </c>
      <c r="D61" s="661" t="s">
        <v>1783</v>
      </c>
      <c r="E61" s="633" t="s">
        <v>1664</v>
      </c>
      <c r="F61" s="139" t="s">
        <v>1776</v>
      </c>
      <c r="AX61" s="620" t="s">
        <v>1784</v>
      </c>
      <c r="AZ61" s="620" t="s">
        <v>1350</v>
      </c>
      <c r="BE61" s="620">
        <v>2059</v>
      </c>
      <c r="BL61" s="634" t="s">
        <v>1192</v>
      </c>
    </row>
    <row r="62" spans="1:64" ht="11.25" customHeight="1">
      <c r="A62" s="139" t="s">
        <v>1785</v>
      </c>
      <c r="D62" s="661" t="s">
        <v>262</v>
      </c>
      <c r="E62" s="633">
        <v>30</v>
      </c>
      <c r="F62" s="139" t="s">
        <v>1776</v>
      </c>
      <c r="AZ62" s="620" t="s">
        <v>1384</v>
      </c>
      <c r="BE62" s="620">
        <v>2060</v>
      </c>
      <c r="BL62" s="634" t="s">
        <v>1194</v>
      </c>
    </row>
    <row r="63" spans="1:64" ht="11.25" customHeight="1">
      <c r="A63" s="139" t="s">
        <v>1786</v>
      </c>
      <c r="D63" s="661" t="s">
        <v>1787</v>
      </c>
      <c r="E63" s="633">
        <v>30</v>
      </c>
      <c r="F63" s="139" t="s">
        <v>1776</v>
      </c>
      <c r="AZ63" s="620" t="s">
        <v>1416</v>
      </c>
      <c r="BE63" s="620">
        <v>2061</v>
      </c>
    </row>
    <row r="64" spans="1:64" ht="11.25" customHeight="1">
      <c r="A64" s="139" t="s">
        <v>1788</v>
      </c>
      <c r="D64" s="661" t="s">
        <v>1789</v>
      </c>
      <c r="E64" s="633">
        <v>30</v>
      </c>
      <c r="F64" s="139" t="s">
        <v>1776</v>
      </c>
      <c r="AZ64" s="620" t="s">
        <v>1437</v>
      </c>
      <c r="BE64" s="620">
        <v>2062</v>
      </c>
    </row>
    <row r="65" spans="1:66" ht="11.25" customHeight="1">
      <c r="A65" s="139" t="s">
        <v>1790</v>
      </c>
      <c r="BE65" s="620">
        <v>2063</v>
      </c>
    </row>
    <row r="66" spans="1:66" ht="11.25" customHeight="1">
      <c r="A66" s="139" t="s">
        <v>1791</v>
      </c>
      <c r="AZ66" s="600" t="s">
        <v>1792</v>
      </c>
      <c r="BE66" s="620">
        <v>2064</v>
      </c>
    </row>
    <row r="67" spans="1:66" ht="11.25" customHeight="1">
      <c r="A67" s="139" t="s">
        <v>1793</v>
      </c>
      <c r="AZ67" s="620" t="s">
        <v>1327</v>
      </c>
      <c r="BE67" s="620">
        <v>2065</v>
      </c>
    </row>
    <row r="68" spans="1:66" ht="11.25" customHeight="1">
      <c r="A68" s="139" t="s">
        <v>1794</v>
      </c>
      <c r="AZ68" s="620" t="s">
        <v>1351</v>
      </c>
      <c r="BE68" s="620">
        <v>2066</v>
      </c>
      <c r="BH68" s="600" t="s">
        <v>1795</v>
      </c>
      <c r="BJ68" s="600" t="s">
        <v>1796</v>
      </c>
      <c r="BL68" s="600" t="s">
        <v>1797</v>
      </c>
      <c r="BN68" s="600" t="s">
        <v>1798</v>
      </c>
    </row>
    <row r="69" spans="1:66" ht="11.25" customHeight="1">
      <c r="A69" s="139" t="s">
        <v>1799</v>
      </c>
      <c r="AZ69" s="620" t="s">
        <v>1385</v>
      </c>
      <c r="BE69" s="620">
        <v>2067</v>
      </c>
      <c r="BH69" s="621" t="s">
        <v>1800</v>
      </c>
      <c r="BI69" s="662" t="s">
        <v>204</v>
      </c>
      <c r="BJ69" s="621" t="s">
        <v>1801</v>
      </c>
      <c r="BK69" s="662" t="s">
        <v>204</v>
      </c>
      <c r="BL69" s="621" t="s">
        <v>1802</v>
      </c>
      <c r="BM69" s="662" t="s">
        <v>204</v>
      </c>
      <c r="BN69" s="621" t="s">
        <v>1803</v>
      </c>
    </row>
    <row r="70" spans="1:66" ht="11.25" customHeight="1">
      <c r="A70" s="139" t="s">
        <v>1804</v>
      </c>
      <c r="AZ70" s="620" t="s">
        <v>1417</v>
      </c>
      <c r="BE70" s="620">
        <v>2068</v>
      </c>
      <c r="BH70" s="621" t="s">
        <v>1805</v>
      </c>
      <c r="BJ70" s="621" t="s">
        <v>1806</v>
      </c>
      <c r="BL70" s="621" t="s">
        <v>1807</v>
      </c>
      <c r="BN70" s="621" t="s">
        <v>1808</v>
      </c>
    </row>
    <row r="71" spans="1:66" ht="11.25" customHeight="1">
      <c r="A71" s="139" t="s">
        <v>1809</v>
      </c>
      <c r="AZ71" s="620" t="s">
        <v>1419</v>
      </c>
      <c r="BE71" s="620">
        <v>2069</v>
      </c>
      <c r="BH71" s="621" t="s">
        <v>1810</v>
      </c>
      <c r="BI71" s="662" t="s">
        <v>73</v>
      </c>
      <c r="BJ71" s="621" t="s">
        <v>1811</v>
      </c>
      <c r="BK71" s="662" t="s">
        <v>73</v>
      </c>
      <c r="BL71" s="621" t="s">
        <v>1812</v>
      </c>
      <c r="BM71" s="662" t="s">
        <v>73</v>
      </c>
      <c r="BN71" s="621" t="s">
        <v>1813</v>
      </c>
    </row>
    <row r="72" spans="1:66" ht="11.25" customHeight="1">
      <c r="A72" s="139" t="s">
        <v>1814</v>
      </c>
      <c r="AZ72" s="620" t="s">
        <v>39</v>
      </c>
      <c r="BE72" s="620">
        <v>2070</v>
      </c>
      <c r="BH72" s="621" t="s">
        <v>1815</v>
      </c>
      <c r="BJ72" s="621" t="s">
        <v>1815</v>
      </c>
      <c r="BL72" s="621" t="s">
        <v>1815</v>
      </c>
      <c r="BN72" s="621" t="s">
        <v>1816</v>
      </c>
    </row>
    <row r="73" spans="1:66" ht="11.25" customHeight="1">
      <c r="A73" s="139" t="s">
        <v>1817</v>
      </c>
      <c r="BH73" s="621" t="s">
        <v>1818</v>
      </c>
      <c r="BI73" s="662" t="s">
        <v>117</v>
      </c>
      <c r="BJ73" s="621" t="s">
        <v>1819</v>
      </c>
      <c r="BK73" s="662" t="s">
        <v>117</v>
      </c>
      <c r="BL73" s="621" t="s">
        <v>1820</v>
      </c>
      <c r="BM73" s="662" t="s">
        <v>117</v>
      </c>
      <c r="BN73" s="621" t="s">
        <v>1821</v>
      </c>
    </row>
    <row r="74" spans="1:66" ht="11.25" customHeight="1">
      <c r="A74" s="139" t="s">
        <v>1</v>
      </c>
      <c r="BH74" s="621" t="s">
        <v>1822</v>
      </c>
      <c r="BJ74" s="621" t="s">
        <v>1823</v>
      </c>
      <c r="BL74" s="621" t="s">
        <v>1824</v>
      </c>
      <c r="BN74" s="621" t="s">
        <v>1825</v>
      </c>
    </row>
    <row r="75" spans="1:66" ht="11.25" customHeight="1">
      <c r="A75" s="139" t="s">
        <v>1826</v>
      </c>
      <c r="AZ75" s="600" t="s">
        <v>1827</v>
      </c>
      <c r="BH75" s="621" t="s">
        <v>1828</v>
      </c>
      <c r="BJ75" s="621" t="s">
        <v>1828</v>
      </c>
      <c r="BL75" s="621" t="s">
        <v>1828</v>
      </c>
    </row>
    <row r="76" spans="1:66" ht="11.25" customHeight="1">
      <c r="A76" s="139" t="s">
        <v>1829</v>
      </c>
      <c r="AZ76" s="620" t="s">
        <v>1336</v>
      </c>
      <c r="BH76" s="621" t="s">
        <v>1830</v>
      </c>
      <c r="BJ76" s="621" t="s">
        <v>1831</v>
      </c>
      <c r="BL76" s="621" t="s">
        <v>1832</v>
      </c>
    </row>
    <row r="77" spans="1:66" ht="11.25" customHeight="1">
      <c r="A77" s="139" t="s">
        <v>1833</v>
      </c>
      <c r="AZ77" s="620" t="s">
        <v>1361</v>
      </c>
    </row>
    <row r="78" spans="1:66" ht="11.25" customHeight="1">
      <c r="A78" s="139" t="s">
        <v>1834</v>
      </c>
      <c r="AZ78" s="620" t="s">
        <v>1392</v>
      </c>
    </row>
    <row r="79" spans="1:66" ht="11.25" customHeight="1">
      <c r="A79" s="139" t="s">
        <v>1835</v>
      </c>
      <c r="AZ79" s="620" t="s">
        <v>1423</v>
      </c>
      <c r="BH79" s="600" t="s">
        <v>1836</v>
      </c>
      <c r="BJ79" s="600" t="s">
        <v>1837</v>
      </c>
      <c r="BL79" s="600" t="s">
        <v>1838</v>
      </c>
    </row>
    <row r="80" spans="1:66" ht="11.25" customHeight="1">
      <c r="A80" s="139" t="s">
        <v>1839</v>
      </c>
      <c r="AZ80" s="620" t="s">
        <v>1442</v>
      </c>
      <c r="BH80" s="621" t="s">
        <v>1840</v>
      </c>
      <c r="BJ80" s="621" t="s">
        <v>1841</v>
      </c>
      <c r="BL80" s="621" t="s">
        <v>1842</v>
      </c>
    </row>
    <row r="81" spans="1:66" ht="11.25" customHeight="1">
      <c r="A81" s="139" t="s">
        <v>1843</v>
      </c>
      <c r="AZ81" s="620" t="s">
        <v>1458</v>
      </c>
      <c r="BH81" s="621" t="s">
        <v>1844</v>
      </c>
      <c r="BJ81" s="621" t="s">
        <v>1845</v>
      </c>
      <c r="BL81" s="621" t="s">
        <v>1846</v>
      </c>
    </row>
    <row r="82" spans="1:66" ht="11.25" customHeight="1">
      <c r="A82" s="139" t="s">
        <v>1847</v>
      </c>
      <c r="AZ82" s="620" t="s">
        <v>1472</v>
      </c>
      <c r="BH82" s="621" t="s">
        <v>1848</v>
      </c>
      <c r="BJ82" s="621" t="s">
        <v>1849</v>
      </c>
      <c r="BL82" s="621" t="s">
        <v>1850</v>
      </c>
    </row>
    <row r="83" spans="1:66" ht="11.25" customHeight="1">
      <c r="A83" s="139" t="s">
        <v>1851</v>
      </c>
      <c r="BH83" s="621" t="s">
        <v>1852</v>
      </c>
      <c r="BJ83" s="621" t="s">
        <v>1853</v>
      </c>
      <c r="BL83" s="621" t="s">
        <v>1854</v>
      </c>
    </row>
    <row r="84" spans="1:66" ht="11.25" customHeight="1">
      <c r="A84" s="139" t="s">
        <v>1855</v>
      </c>
      <c r="AZ84" s="600" t="s">
        <v>1856</v>
      </c>
    </row>
    <row r="85" spans="1:66" ht="11.25" customHeight="1">
      <c r="A85" s="637" t="s">
        <v>1857</v>
      </c>
      <c r="AZ85" s="620" t="s">
        <v>1858</v>
      </c>
    </row>
    <row r="86" spans="1:66" ht="11.25" customHeight="1">
      <c r="A86" s="139" t="s">
        <v>1859</v>
      </c>
      <c r="AZ86" s="620" t="s">
        <v>1860</v>
      </c>
      <c r="BH86" s="600" t="s">
        <v>1861</v>
      </c>
      <c r="BJ86" s="600" t="s">
        <v>1862</v>
      </c>
      <c r="BL86" s="600" t="s">
        <v>1863</v>
      </c>
    </row>
    <row r="87" spans="1:66" ht="11.25" customHeight="1">
      <c r="A87" s="139" t="s">
        <v>1864</v>
      </c>
      <c r="AZ87" s="620" t="s">
        <v>1865</v>
      </c>
      <c r="BH87" s="621" t="s">
        <v>1866</v>
      </c>
      <c r="BJ87" s="621" t="s">
        <v>1867</v>
      </c>
      <c r="BL87" s="621" t="s">
        <v>1868</v>
      </c>
    </row>
    <row r="88" spans="1:66" ht="11.25" customHeight="1">
      <c r="A88" s="139" t="s">
        <v>1869</v>
      </c>
      <c r="BH88" s="621" t="s">
        <v>1870</v>
      </c>
      <c r="BJ88" s="621" t="s">
        <v>1871</v>
      </c>
      <c r="BL88" s="621" t="s">
        <v>1872</v>
      </c>
    </row>
    <row r="89" spans="1:66" ht="11.25" customHeight="1">
      <c r="A89" s="139" t="s">
        <v>1873</v>
      </c>
      <c r="AZ89" s="600" t="s">
        <v>1874</v>
      </c>
    </row>
    <row r="90" spans="1:66" ht="11.25" customHeight="1">
      <c r="A90" s="139" t="s">
        <v>1875</v>
      </c>
      <c r="AZ90" s="620" t="s">
        <v>1170</v>
      </c>
    </row>
    <row r="91" spans="1:66" ht="11.25" customHeight="1">
      <c r="A91" s="139" t="s">
        <v>1876</v>
      </c>
      <c r="AZ91" s="620" t="s">
        <v>1206</v>
      </c>
      <c r="BH91" s="600" t="s">
        <v>1877</v>
      </c>
      <c r="BJ91" s="600" t="s">
        <v>1878</v>
      </c>
      <c r="BL91" s="600" t="s">
        <v>1879</v>
      </c>
    </row>
    <row r="92" spans="1:66" ht="11.25" customHeight="1">
      <c r="AZ92" s="620" t="s">
        <v>1880</v>
      </c>
      <c r="BH92" s="621" t="s">
        <v>1881</v>
      </c>
      <c r="BJ92" s="621" t="s">
        <v>1882</v>
      </c>
      <c r="BL92" s="621" t="s">
        <v>1883</v>
      </c>
    </row>
    <row r="93" spans="1:66" ht="11.25" customHeight="1">
      <c r="AZ93" s="620" t="s">
        <v>1884</v>
      </c>
      <c r="BH93" s="621" t="s">
        <v>1885</v>
      </c>
      <c r="BJ93" s="621" t="s">
        <v>1886</v>
      </c>
      <c r="BL93" s="621" t="s">
        <v>1887</v>
      </c>
    </row>
    <row r="94" spans="1:66" ht="11.25" customHeight="1">
      <c r="AZ94" s="620" t="s">
        <v>1888</v>
      </c>
    </row>
    <row r="96" spans="1:66" ht="11.25" customHeight="1">
      <c r="AZ96" s="600" t="s">
        <v>1889</v>
      </c>
      <c r="BH96" s="600" t="s">
        <v>1890</v>
      </c>
      <c r="BJ96" s="600" t="s">
        <v>1891</v>
      </c>
      <c r="BL96" s="600" t="s">
        <v>1892</v>
      </c>
      <c r="BN96" s="600" t="s">
        <v>1893</v>
      </c>
    </row>
    <row r="97" spans="52:66" ht="11.25" customHeight="1">
      <c r="AZ97" s="663" t="s">
        <v>1894</v>
      </c>
      <c r="BA97" s="459" t="s">
        <v>1895</v>
      </c>
      <c r="BH97" s="621" t="s">
        <v>1896</v>
      </c>
      <c r="BJ97" s="621" t="s">
        <v>1897</v>
      </c>
      <c r="BL97" s="621" t="s">
        <v>1898</v>
      </c>
      <c r="BN97" s="621" t="s">
        <v>1899</v>
      </c>
    </row>
    <row r="98" spans="52:66" ht="11.25" customHeight="1">
      <c r="AZ98" s="663" t="s">
        <v>1900</v>
      </c>
      <c r="BA98" s="459" t="s">
        <v>1901</v>
      </c>
      <c r="BH98" s="621" t="s">
        <v>1902</v>
      </c>
      <c r="BJ98" s="621" t="s">
        <v>1903</v>
      </c>
      <c r="BL98" s="621" t="s">
        <v>1904</v>
      </c>
      <c r="BN98" s="621" t="s">
        <v>1905</v>
      </c>
    </row>
    <row r="99" spans="52:66" ht="22.5" customHeight="1">
      <c r="AZ99" s="663" t="s">
        <v>1906</v>
      </c>
      <c r="BA99" s="459"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1" t="s">
        <v>1907</v>
      </c>
      <c r="BJ99" s="621" t="s">
        <v>1908</v>
      </c>
      <c r="BL99" s="621" t="s">
        <v>1909</v>
      </c>
      <c r="BN99" s="621" t="s">
        <v>1910</v>
      </c>
    </row>
    <row r="100" spans="52:66" ht="22.5" customHeight="1">
      <c r="AZ100" s="663" t="s">
        <v>1911</v>
      </c>
      <c r="BA100" s="4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1" t="s">
        <v>999</v>
      </c>
      <c r="BL100" s="621" t="s">
        <v>999</v>
      </c>
      <c r="BN100" s="621" t="s">
        <v>1912</v>
      </c>
    </row>
    <row r="101" spans="52:66" ht="22.5" customHeight="1">
      <c r="AZ101" s="663" t="s">
        <v>1913</v>
      </c>
      <c r="BA101" s="459" t="s">
        <v>1914</v>
      </c>
      <c r="BN101" s="621" t="s">
        <v>1915</v>
      </c>
    </row>
    <row r="102" spans="52:66" ht="22.5" customHeight="1">
      <c r="AZ102" s="663" t="s">
        <v>1916</v>
      </c>
      <c r="BA102" s="4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1" t="s">
        <v>1917</v>
      </c>
    </row>
    <row r="103" spans="52:66" ht="11.25" customHeight="1">
      <c r="AZ103" s="663" t="s">
        <v>1918</v>
      </c>
      <c r="BA103" s="459" t="s">
        <v>1919</v>
      </c>
      <c r="BN103" s="621" t="s">
        <v>1920</v>
      </c>
    </row>
    <row r="104" spans="52:66" ht="11.25" customHeight="1">
      <c r="BN104" s="621" t="s">
        <v>1921</v>
      </c>
    </row>
    <row r="105" spans="52:66" ht="11.25" customHeight="1">
      <c r="AZ105" s="600" t="s">
        <v>1922</v>
      </c>
    </row>
    <row r="106" spans="52:66" ht="11.25" customHeight="1">
      <c r="AZ106" s="620" t="s">
        <v>1923</v>
      </c>
    </row>
    <row r="107" spans="52:66" ht="11.25" customHeight="1">
      <c r="AZ107" s="620" t="s">
        <v>1924</v>
      </c>
      <c r="BH107" s="600" t="s">
        <v>1925</v>
      </c>
      <c r="BJ107" s="600" t="s">
        <v>1926</v>
      </c>
      <c r="BL107" s="600" t="s">
        <v>1927</v>
      </c>
      <c r="BN107" s="600" t="s">
        <v>1928</v>
      </c>
    </row>
    <row r="108" spans="52:66" ht="11.25" customHeight="1">
      <c r="AZ108" s="620" t="s">
        <v>683</v>
      </c>
      <c r="BH108" s="621" t="s">
        <v>1929</v>
      </c>
      <c r="BJ108" s="621" t="s">
        <v>1930</v>
      </c>
      <c r="BL108" s="621" t="s">
        <v>1589</v>
      </c>
      <c r="BN108" s="621" t="s">
        <v>1931</v>
      </c>
    </row>
    <row r="109" spans="52:66" ht="11.25" customHeight="1">
      <c r="BH109" s="621" t="s">
        <v>1932</v>
      </c>
    </row>
    <row r="110" spans="52:66" ht="11.25" customHeight="1">
      <c r="AZ110" s="600" t="s">
        <v>1933</v>
      </c>
      <c r="BH110" s="621" t="s">
        <v>1932</v>
      </c>
    </row>
    <row r="111" spans="52:66" ht="11.25" customHeight="1">
      <c r="AZ111" s="663" t="s">
        <v>1894</v>
      </c>
      <c r="BA111" s="459" t="s">
        <v>1895</v>
      </c>
    </row>
    <row r="112" spans="52:66" ht="11.25" customHeight="1">
      <c r="AZ112" s="663" t="s">
        <v>1900</v>
      </c>
      <c r="BA112" s="459" t="s">
        <v>1901</v>
      </c>
    </row>
    <row r="113" spans="52:60" ht="22.5" customHeight="1">
      <c r="AZ113" s="663" t="s">
        <v>1906</v>
      </c>
      <c r="BA113" s="45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663" t="s">
        <v>1911</v>
      </c>
      <c r="BA114" s="4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00" t="s">
        <v>1934</v>
      </c>
    </row>
    <row r="115" spans="52:60" ht="22.5" customHeight="1">
      <c r="AZ115" s="663" t="s">
        <v>1916</v>
      </c>
      <c r="BA115" s="4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1" t="s">
        <v>1323</v>
      </c>
    </row>
    <row r="116" spans="52:60" ht="11.25" customHeight="1">
      <c r="AZ116" s="663" t="s">
        <v>1918</v>
      </c>
      <c r="BA116" s="459" t="s">
        <v>1919</v>
      </c>
      <c r="BH116" s="621" t="s">
        <v>1347</v>
      </c>
    </row>
    <row r="117" spans="52:60" ht="11.25" customHeight="1">
      <c r="BH117" s="621" t="s">
        <v>1381</v>
      </c>
    </row>
    <row r="118" spans="52:60" ht="11.25" customHeight="1">
      <c r="BH118" s="621" t="s">
        <v>1414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opLeftCell="C4" zoomScale="90" workbookViewId="0"/>
  </sheetViews>
  <sheetFormatPr defaultColWidth="9.140625" defaultRowHeight="11.25" customHeight="1"/>
  <cols>
    <col min="1" max="2" width="15" hidden="1" customWidth="1"/>
    <col min="3" max="3" width="3.7109375" customWidth="1"/>
    <col min="4" max="4" width="6.85546875" customWidth="1"/>
    <col min="5" max="5" width="52.28515625" customWidth="1"/>
    <col min="6" max="6" width="48.85546875" customWidth="1"/>
    <col min="7" max="7" width="93.42578125" customWidth="1"/>
    <col min="9" max="9" width="65" customWidth="1"/>
  </cols>
  <sheetData>
    <row r="1" spans="1:8" ht="11.25" hidden="1" customHeight="1">
      <c r="A1" s="154" t="s">
        <v>423</v>
      </c>
    </row>
    <row r="2" spans="1:8" ht="22.5" hidden="1" customHeight="1">
      <c r="A2" s="157"/>
      <c r="B2" s="157"/>
      <c r="C2" s="580" t="s">
        <v>88</v>
      </c>
      <c r="D2" s="664"/>
      <c r="E2" s="240"/>
      <c r="F2" s="382"/>
      <c r="H2" s="166"/>
    </row>
    <row r="3" spans="1:8" ht="11.25" hidden="1" customHeight="1"/>
    <row r="4" spans="1:8" ht="11.25" customHeight="1">
      <c r="A4" s="665"/>
      <c r="B4" s="665"/>
    </row>
    <row r="5" spans="1:8" ht="26.25" customHeight="1">
      <c r="D5" s="8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852"/>
      <c r="F5" s="853"/>
    </row>
    <row r="6" spans="1:8" ht="17.25" customHeight="1">
      <c r="D6" s="927" t="str">
        <f>IF(region_name=0,"Не определено",region_name)</f>
        <v>Смоленская область</v>
      </c>
      <c r="E6" s="927"/>
      <c r="F6" s="927"/>
    </row>
    <row r="7" spans="1:8" ht="11.25" customHeight="1">
      <c r="A7" s="154"/>
      <c r="B7" s="154"/>
      <c r="F7" s="156"/>
    </row>
    <row r="8" spans="1:8" ht="11.25" hidden="1" customHeight="1">
      <c r="A8" s="157"/>
      <c r="B8" s="157"/>
      <c r="C8" s="22"/>
      <c r="D8" s="16"/>
      <c r="E8" s="932"/>
      <c r="F8" s="932"/>
    </row>
    <row r="9" spans="1:8" ht="11.25" customHeight="1">
      <c r="A9" s="157"/>
      <c r="B9" s="157"/>
      <c r="C9" s="22"/>
      <c r="D9" s="929" t="s">
        <v>424</v>
      </c>
      <c r="E9" s="930"/>
      <c r="F9" s="930"/>
      <c r="G9" s="933" t="s">
        <v>425</v>
      </c>
    </row>
    <row r="10" spans="1:8" ht="11.25" customHeight="1">
      <c r="A10" s="157"/>
      <c r="B10" s="157"/>
      <c r="C10" s="22"/>
      <c r="D10" s="159" t="s">
        <v>71</v>
      </c>
      <c r="E10" s="160" t="s">
        <v>426</v>
      </c>
      <c r="F10" s="160" t="s">
        <v>427</v>
      </c>
      <c r="G10" s="934"/>
    </row>
    <row r="11" spans="1:8" ht="0.75" customHeight="1">
      <c r="A11" s="157"/>
      <c r="B11" s="157"/>
      <c r="C11" s="22"/>
      <c r="D11" s="162"/>
      <c r="E11" s="162"/>
      <c r="F11" s="162"/>
      <c r="G11" s="162"/>
    </row>
    <row r="12" spans="1:8" ht="22.5" customHeight="1">
      <c r="A12" s="157"/>
      <c r="B12" s="157"/>
      <c r="C12" s="22"/>
      <c r="D12" s="664">
        <v>1</v>
      </c>
      <c r="E12" s="1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338" t="str">
        <f>IF(org="","",org)</f>
        <v>ООО "Смоленскрегионтеплоэнерго"</v>
      </c>
      <c r="G12" s="1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666"/>
    </row>
    <row r="13" spans="1:8" ht="18.75" customHeight="1">
      <c r="A13" s="157"/>
      <c r="B13" s="157"/>
      <c r="C13" s="22"/>
      <c r="D13" s="664">
        <v>2</v>
      </c>
      <c r="E13" s="264" t="s">
        <v>1935</v>
      </c>
      <c r="F13" s="64" t="s">
        <v>430</v>
      </c>
      <c r="G13" s="169"/>
      <c r="H13" s="666"/>
    </row>
    <row r="14" spans="1:8" ht="18.75" customHeight="1">
      <c r="A14" s="157"/>
      <c r="B14" s="157"/>
      <c r="C14" s="22"/>
      <c r="D14" s="140" t="s">
        <v>730</v>
      </c>
      <c r="E14" s="383" t="s">
        <v>1936</v>
      </c>
      <c r="F14" s="240"/>
      <c r="G14" s="265" t="s">
        <v>1937</v>
      </c>
      <c r="H14" s="666"/>
    </row>
    <row r="15" spans="1:8" ht="18.75" customHeight="1">
      <c r="A15" s="157"/>
      <c r="B15" s="157"/>
      <c r="C15" s="22"/>
      <c r="D15" s="140" t="s">
        <v>431</v>
      </c>
      <c r="E15" s="383" t="s">
        <v>1938</v>
      </c>
      <c r="F15" s="240"/>
      <c r="G15" s="265" t="s">
        <v>1939</v>
      </c>
      <c r="H15" s="666"/>
    </row>
    <row r="16" spans="1:8" ht="22.5" customHeight="1">
      <c r="A16" s="157"/>
      <c r="B16" s="157"/>
      <c r="C16" s="22"/>
      <c r="D16" s="140" t="s">
        <v>434</v>
      </c>
      <c r="E16" s="271" t="s">
        <v>1940</v>
      </c>
      <c r="F16" s="197"/>
      <c r="G16" s="169" t="s">
        <v>1941</v>
      </c>
      <c r="H16" s="666"/>
    </row>
    <row r="17" spans="1:8" ht="45" customHeight="1">
      <c r="A17" s="157"/>
      <c r="B17" s="157"/>
      <c r="C17" s="22"/>
      <c r="D17" s="664">
        <v>3</v>
      </c>
      <c r="E17" s="264" t="s">
        <v>1942</v>
      </c>
      <c r="F17" s="240"/>
      <c r="G17" s="169" t="s">
        <v>1943</v>
      </c>
      <c r="H17" s="666"/>
    </row>
    <row r="18" spans="1:8" ht="45" customHeight="1">
      <c r="A18" s="667">
        <v>1</v>
      </c>
      <c r="B18" s="157"/>
      <c r="C18" s="174"/>
      <c r="D18" s="664" t="s">
        <v>74</v>
      </c>
      <c r="E18" s="264" t="s">
        <v>1944</v>
      </c>
      <c r="F18" s="240"/>
      <c r="G18" s="169" t="s">
        <v>1943</v>
      </c>
      <c r="H18" s="666"/>
    </row>
    <row r="19" spans="1:8" ht="22.5" customHeight="1">
      <c r="A19" s="157"/>
      <c r="B19" s="157"/>
      <c r="C19" s="22"/>
      <c r="D19" s="664" t="s">
        <v>117</v>
      </c>
      <c r="E19" s="264" t="s">
        <v>1945</v>
      </c>
      <c r="F19" s="64" t="s">
        <v>430</v>
      </c>
      <c r="G19" s="1138" t="s">
        <v>1946</v>
      </c>
      <c r="H19" s="166"/>
    </row>
    <row r="20" spans="1:8" ht="5.25" hidden="1" customHeight="1">
      <c r="A20" s="157"/>
      <c r="B20" s="157"/>
      <c r="C20" s="668"/>
      <c r="D20" s="669" t="s">
        <v>1225</v>
      </c>
      <c r="E20" s="186"/>
      <c r="F20" s="65"/>
      <c r="G20" s="1139"/>
    </row>
    <row r="21" spans="1:8" ht="15" customHeight="1">
      <c r="A21" s="157"/>
      <c r="B21" s="157"/>
      <c r="C21" s="22"/>
      <c r="D21" s="180"/>
      <c r="E21" s="75" t="s">
        <v>463</v>
      </c>
      <c r="F21" s="182"/>
      <c r="G21" s="1140"/>
      <c r="H21" s="666"/>
    </row>
    <row r="22" spans="1:8" ht="24.75" customHeight="1">
      <c r="A22" s="157"/>
      <c r="B22" s="157"/>
      <c r="C22" s="157"/>
      <c r="D22" s="664" t="s">
        <v>75</v>
      </c>
      <c r="E22" s="169" t="s">
        <v>1947</v>
      </c>
      <c r="F22" s="240"/>
      <c r="G22" s="169" t="s">
        <v>1948</v>
      </c>
      <c r="H22" s="670"/>
    </row>
    <row r="23" spans="1:8" ht="18.75" customHeight="1">
      <c r="A23" s="157"/>
      <c r="B23" s="157"/>
      <c r="C23" s="157"/>
      <c r="D23" s="664" t="s">
        <v>76</v>
      </c>
      <c r="E23" s="264" t="s">
        <v>1949</v>
      </c>
      <c r="F23" s="197"/>
      <c r="G23" s="169" t="s">
        <v>1950</v>
      </c>
      <c r="H23" s="670"/>
    </row>
    <row r="24" spans="1:8" ht="144" hidden="1" customHeight="1">
      <c r="A24" s="157"/>
      <c r="B24" s="157"/>
      <c r="C24" s="157"/>
      <c r="D24" s="664" t="s">
        <v>82</v>
      </c>
      <c r="E24" s="67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672"/>
      <c r="G24" s="67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670"/>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topLeftCell="D4" zoomScale="90" workbookViewId="0"/>
  </sheetViews>
  <sheetFormatPr defaultColWidth="9.140625" defaultRowHeight="14.25" customHeight="1"/>
  <cols>
    <col min="1" max="2" width="9.140625" hidden="1"/>
    <col min="3" max="3" width="3.7109375" hidden="1" customWidth="1"/>
    <col min="4" max="4" width="3.85546875" customWidth="1"/>
    <col min="5" max="5" width="6.28515625" customWidth="1"/>
    <col min="6" max="6" width="46.7109375" customWidth="1"/>
    <col min="7" max="8" width="16.7109375" customWidth="1"/>
    <col min="9" max="9" width="35.28515625" customWidth="1"/>
    <col min="10" max="10" width="89.5703125" customWidth="1"/>
    <col min="11" max="11" width="3.7109375" customWidth="1"/>
    <col min="15" max="15" width="25.7109375" customWidth="1"/>
    <col min="16" max="16" width="14.42578125" customWidth="1"/>
  </cols>
  <sheetData>
    <row r="1" spans="2:16" ht="14.25" hidden="1" customHeight="1"/>
    <row r="2" spans="2:16" ht="22.5" hidden="1" customHeight="1">
      <c r="B2" s="21">
        <v>1</v>
      </c>
      <c r="D2" s="411" t="s">
        <v>88</v>
      </c>
      <c r="E2" s="64"/>
      <c r="F2" s="198"/>
      <c r="G2" s="198"/>
      <c r="H2" s="198"/>
      <c r="I2" s="674"/>
      <c r="J2" s="675"/>
      <c r="N2" s="63" t="str">
        <f t="array" ref="N2">IF(ISERROR(MATCH(MID(O2,1,250),MID(note_ter,1,250),0)),"n","y")</f>
        <v>n</v>
      </c>
      <c r="P2" s="63" t="str">
        <f>G2&amp;"("&amp;J2&amp;")"</f>
        <v>()</v>
      </c>
    </row>
    <row r="3" spans="2:16" ht="5.25" hidden="1" customHeight="1">
      <c r="F3" s="51" t="s">
        <v>66</v>
      </c>
      <c r="G3" s="52" t="s">
        <v>67</v>
      </c>
      <c r="J3" s="53" t="s">
        <v>68</v>
      </c>
      <c r="K3" s="51" t="s">
        <v>66</v>
      </c>
    </row>
    <row r="5" spans="2:16" ht="25.5" customHeight="1">
      <c r="E5" s="8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840"/>
      <c r="G5" s="840"/>
      <c r="H5" s="840"/>
      <c r="I5" s="840"/>
      <c r="J5" s="840"/>
    </row>
    <row r="7" spans="2:16" ht="14.25" customHeight="1">
      <c r="E7" s="835" t="s">
        <v>424</v>
      </c>
      <c r="F7" s="841"/>
      <c r="G7" s="841"/>
      <c r="H7" s="841"/>
      <c r="I7" s="841"/>
      <c r="J7" s="1141" t="s">
        <v>425</v>
      </c>
    </row>
    <row r="8" spans="2:16" ht="20.25" customHeight="1">
      <c r="E8" s="676" t="s">
        <v>71</v>
      </c>
      <c r="F8" s="677" t="s">
        <v>1951</v>
      </c>
      <c r="G8" s="677" t="s">
        <v>30</v>
      </c>
      <c r="H8" s="677" t="s">
        <v>32</v>
      </c>
      <c r="I8" s="677" t="s">
        <v>1952</v>
      </c>
      <c r="J8" s="1142"/>
    </row>
    <row r="9" spans="2:16" ht="22.5" customHeight="1">
      <c r="B9" s="21">
        <v>1</v>
      </c>
      <c r="E9" s="64">
        <v>1</v>
      </c>
      <c r="F9" s="678"/>
      <c r="G9" s="198"/>
      <c r="H9" s="198"/>
      <c r="I9" s="679"/>
      <c r="J9" s="89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63" t="str">
        <f t="array" ref="N9">IF(ISERROR(MATCH(MID(O9,1,250),MID(note_ter,1,250),0)),"n","y")</f>
        <v>n</v>
      </c>
      <c r="P9" s="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row>
    <row r="10" spans="2:16" ht="15" customHeight="1">
      <c r="E10" s="680"/>
      <c r="F10" s="398" t="s">
        <v>1953</v>
      </c>
      <c r="G10" s="681"/>
      <c r="H10" s="681"/>
      <c r="I10" s="682"/>
      <c r="J10" s="894"/>
    </row>
    <row r="11" spans="2:16" ht="21" customHeight="1">
      <c r="E11" s="88"/>
      <c r="F11" s="88"/>
      <c r="G11" s="88"/>
      <c r="H11" s="88"/>
      <c r="I11" s="88"/>
      <c r="J11" s="88"/>
    </row>
    <row r="13" spans="2:16" ht="0.75" customHeight="1"/>
    <row r="14" spans="2:16" ht="10.5" customHeight="1"/>
    <row r="15" spans="2:16" ht="10.5" customHeight="1"/>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topLeftCell="D4" zoomScale="90" workbookViewId="0"/>
  </sheetViews>
  <sheetFormatPr defaultColWidth="9.140625" defaultRowHeight="14.25" customHeight="1"/>
  <cols>
    <col min="1" max="2" width="9.140625" hidden="1"/>
    <col min="3" max="3" width="3.7109375" hidden="1" customWidth="1"/>
    <col min="4" max="4" width="3.85546875" customWidth="1"/>
    <col min="5" max="5" width="6.28515625" customWidth="1"/>
    <col min="6" max="6" width="27.28515625" customWidth="1"/>
    <col min="7" max="7" width="16.7109375" customWidth="1"/>
    <col min="8" max="8" width="12.7109375" customWidth="1"/>
    <col min="9" max="9" width="32.140625" customWidth="1"/>
    <col min="10" max="11" width="41.85546875" customWidth="1"/>
    <col min="12" max="12" width="89.5703125" customWidth="1"/>
    <col min="13" max="13" width="3.7109375" customWidth="1"/>
    <col min="17" max="17" width="25.7109375" customWidth="1"/>
    <col min="18" max="18" width="14.42578125" customWidth="1"/>
  </cols>
  <sheetData>
    <row r="1" spans="1:18" ht="14.25" hidden="1" customHeight="1"/>
    <row r="2" spans="1:18" ht="22.5" hidden="1" customHeight="1">
      <c r="B2" s="21">
        <v>1</v>
      </c>
      <c r="D2" s="411" t="s">
        <v>88</v>
      </c>
      <c r="E2" s="7"/>
      <c r="F2" s="306" t="str">
        <f>IF(ROIV_INFO_NAME="","",ROIV_INFO_NAME)</f>
        <v>ООО "Смоленскрегионтеплоэнерго"</v>
      </c>
      <c r="G2" s="683" t="s">
        <v>5</v>
      </c>
      <c r="H2" s="684"/>
      <c r="I2" s="679"/>
      <c r="J2" s="424"/>
      <c r="K2" s="424"/>
      <c r="M2" s="685" t="e">
        <f ca="1">MERGEVALUE(F2)</f>
        <v>#NAME?</v>
      </c>
      <c r="P2" s="63" t="str">
        <f t="array" ref="P2">IF(ISERROR(MATCH(MID(Q2,1,250),MID(note_ter,1,250),0)),"n","y")</f>
        <v>n</v>
      </c>
      <c r="R2" s="63" t="str">
        <f>G2&amp;"("&amp;L2&amp;")"</f>
        <v>()</v>
      </c>
    </row>
    <row r="3" spans="1:18" ht="5.25" hidden="1" customHeight="1">
      <c r="F3" s="51" t="s">
        <v>66</v>
      </c>
      <c r="G3" s="686" t="s">
        <v>67</v>
      </c>
      <c r="L3" s="53" t="s">
        <v>68</v>
      </c>
      <c r="M3" s="51" t="s">
        <v>66</v>
      </c>
    </row>
    <row r="5" spans="1:18" ht="25.5" customHeight="1">
      <c r="E5" s="8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840"/>
      <c r="G5" s="840"/>
      <c r="H5" s="840"/>
      <c r="I5" s="840"/>
      <c r="J5" s="840"/>
      <c r="K5" s="840"/>
    </row>
    <row r="7" spans="1:18" ht="14.25" customHeight="1">
      <c r="E7" s="835" t="s">
        <v>424</v>
      </c>
      <c r="F7" s="841"/>
      <c r="G7" s="841"/>
      <c r="H7" s="841"/>
      <c r="I7" s="841"/>
      <c r="J7" s="841"/>
      <c r="K7" s="841"/>
      <c r="L7" s="1141" t="s">
        <v>425</v>
      </c>
    </row>
    <row r="8" spans="1:18" ht="64.5" customHeight="1">
      <c r="E8" s="1145" t="s">
        <v>71</v>
      </c>
      <c r="F8" s="11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1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148"/>
      <c r="I8" s="1149"/>
      <c r="J8" s="11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1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143"/>
    </row>
    <row r="9" spans="1:18" ht="27.75" customHeight="1">
      <c r="E9" s="1146"/>
      <c r="F9" s="1146"/>
      <c r="G9" s="687" t="s">
        <v>1954</v>
      </c>
      <c r="H9" s="687" t="s">
        <v>1955</v>
      </c>
      <c r="I9" s="687" t="s">
        <v>1956</v>
      </c>
      <c r="J9" s="1146"/>
      <c r="K9" s="1146"/>
      <c r="L9" s="1142"/>
    </row>
    <row r="10" spans="1:18" ht="22.5" customHeight="1">
      <c r="A10" s="833"/>
      <c r="B10" s="21">
        <v>1</v>
      </c>
      <c r="D10" s="68"/>
      <c r="E10" s="69">
        <v>1</v>
      </c>
      <c r="F10" s="688" t="str">
        <f>IF(ROIV_INFO_NAME="","",ROIV_INFO_NAME)</f>
        <v>ООО "Смоленскрегионтеплоэнерго"</v>
      </c>
      <c r="G10" s="19" t="s">
        <v>5</v>
      </c>
      <c r="H10" s="684"/>
      <c r="I10" s="689"/>
      <c r="J10" s="424"/>
      <c r="K10" s="424"/>
      <c r="L10" s="11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685" t="e">
        <f ca="1">MERGEVALUE(F10)</f>
        <v>#NAME?</v>
      </c>
      <c r="P10" s="63" t="str">
        <f t="array" ref="P10">IF(ISERROR(MATCH(MID(Q10,1,250),MID(note_ter,1,250),0)),"n","y")</f>
        <v>n</v>
      </c>
      <c r="R10" s="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row>
    <row r="11" spans="1:18" ht="15" customHeight="1">
      <c r="A11" s="833"/>
      <c r="E11" s="73"/>
      <c r="F11" s="86" t="s">
        <v>1957</v>
      </c>
      <c r="G11" s="76"/>
      <c r="H11" s="76"/>
      <c r="I11" s="76"/>
      <c r="J11" s="76"/>
      <c r="K11" s="77"/>
      <c r="L11" s="1144"/>
    </row>
    <row r="12" spans="1:18" ht="21" customHeight="1">
      <c r="E12" s="88"/>
      <c r="F12" s="88"/>
      <c r="G12" s="88"/>
      <c r="H12" s="88"/>
      <c r="I12" s="88"/>
      <c r="J12" s="88"/>
      <c r="K12" s="88"/>
      <c r="L12" s="88"/>
    </row>
    <row r="14" spans="1:18" ht="0.75" customHeight="1"/>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topLeftCell="D4" zoomScale="90" workbookViewId="0"/>
  </sheetViews>
  <sheetFormatPr defaultColWidth="9.140625" defaultRowHeight="14.25" customHeight="1"/>
  <cols>
    <col min="1" max="2" width="9.140625" hidden="1"/>
    <col min="3" max="3" width="3.7109375" hidden="1" customWidth="1"/>
    <col min="4" max="4" width="3.85546875" customWidth="1"/>
    <col min="5" max="5" width="6.28515625" customWidth="1"/>
    <col min="6" max="6" width="27.28515625" customWidth="1"/>
    <col min="7" max="7" width="16.7109375" customWidth="1"/>
    <col min="8" max="8" width="12.7109375" customWidth="1"/>
    <col min="9" max="9" width="32.140625" customWidth="1"/>
    <col min="10" max="11" width="41.85546875" customWidth="1"/>
    <col min="12" max="12" width="89.5703125" customWidth="1"/>
    <col min="13" max="13" width="3.7109375" customWidth="1"/>
    <col min="17" max="17" width="25.7109375" customWidth="1"/>
    <col min="18" max="18" width="14.42578125" customWidth="1"/>
  </cols>
  <sheetData>
    <row r="1" spans="1:18" ht="14.25" hidden="1" customHeight="1"/>
    <row r="2" spans="1:18" ht="22.5" hidden="1" customHeight="1">
      <c r="B2" s="21">
        <v>1</v>
      </c>
      <c r="D2" s="411" t="s">
        <v>88</v>
      </c>
      <c r="E2" s="64"/>
      <c r="F2" s="306" t="str">
        <f>IF(ROIV_INFO_NAME="","",ROIV_INFO_NAME)</f>
        <v>ООО "Смоленскрегионтеплоэнерго"</v>
      </c>
      <c r="G2" s="19" t="s">
        <v>5</v>
      </c>
      <c r="H2" s="684"/>
      <c r="I2" s="679"/>
      <c r="J2" s="424"/>
      <c r="K2" s="424"/>
      <c r="M2" s="685" t="e">
        <f ca="1">MERGEVALUE(F2)</f>
        <v>#NAME?</v>
      </c>
      <c r="P2" s="63" t="str">
        <f t="array" ref="P2">IF(ISERROR(MATCH(MID(Q2,1,250),MID(note_ter,1,250),0)),"n","y")</f>
        <v>n</v>
      </c>
      <c r="R2" s="63" t="str">
        <f>G2&amp;"("&amp;L2&amp;")"</f>
        <v>()</v>
      </c>
    </row>
    <row r="3" spans="1:18" ht="5.25" hidden="1" customHeight="1">
      <c r="F3" s="51" t="s">
        <v>66</v>
      </c>
      <c r="G3" s="686" t="s">
        <v>67</v>
      </c>
      <c r="L3" s="53" t="s">
        <v>68</v>
      </c>
      <c r="M3" s="51" t="s">
        <v>66</v>
      </c>
    </row>
    <row r="5" spans="1:18" ht="25.5" customHeight="1">
      <c r="E5" s="8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840"/>
      <c r="G5" s="840"/>
      <c r="H5" s="840"/>
      <c r="I5" s="840"/>
      <c r="J5" s="840"/>
      <c r="K5" s="840"/>
    </row>
    <row r="7" spans="1:18" ht="14.25" customHeight="1">
      <c r="E7" s="835" t="s">
        <v>424</v>
      </c>
      <c r="F7" s="841"/>
      <c r="G7" s="841"/>
      <c r="H7" s="841"/>
      <c r="I7" s="841"/>
      <c r="J7" s="841"/>
      <c r="K7" s="841"/>
      <c r="L7" s="1141" t="s">
        <v>425</v>
      </c>
    </row>
    <row r="8" spans="1:18" ht="64.5" customHeight="1">
      <c r="E8" s="1145" t="s">
        <v>71</v>
      </c>
      <c r="F8" s="1145" t="s">
        <v>1958</v>
      </c>
      <c r="G8" s="1147" t="s">
        <v>1959</v>
      </c>
      <c r="H8" s="1148"/>
      <c r="I8" s="1149"/>
      <c r="J8" s="1145" t="s">
        <v>1960</v>
      </c>
      <c r="K8" s="11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143"/>
    </row>
    <row r="9" spans="1:18" ht="27.75" customHeight="1">
      <c r="E9" s="1146"/>
      <c r="F9" s="1146"/>
      <c r="G9" s="687" t="s">
        <v>1954</v>
      </c>
      <c r="H9" s="687" t="s">
        <v>1955</v>
      </c>
      <c r="I9" s="687" t="s">
        <v>1956</v>
      </c>
      <c r="J9" s="1146"/>
      <c r="K9" s="1146"/>
      <c r="L9" s="1142"/>
    </row>
    <row r="10" spans="1:18" ht="0.75" customHeight="1">
      <c r="A10" s="833"/>
      <c r="B10" s="21">
        <v>1</v>
      </c>
      <c r="D10" s="68"/>
      <c r="E10" s="70">
        <v>0</v>
      </c>
      <c r="F10" s="212" t="str">
        <f>IF(ROIV_INFO_NAME="","",ROIV_INFO_NAME)</f>
        <v>ООО "Смоленскрегионтеплоэнерго"</v>
      </c>
      <c r="G10" s="28" t="s">
        <v>5</v>
      </c>
      <c r="H10" s="690"/>
      <c r="I10" s="690"/>
      <c r="J10" s="469"/>
      <c r="K10" s="469"/>
      <c r="L10" s="11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685" t="e">
        <f ca="1">MERGEVALUE(F10)</f>
        <v>#NAME?</v>
      </c>
      <c r="P10" s="63" t="str">
        <f t="array" ref="P10">IF(ISERROR(MATCH(MID(Q10,1,250),MID(note_ter,1,250),0)),"n","y")</f>
        <v>n</v>
      </c>
      <c r="R10" s="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row>
    <row r="11" spans="1:18" ht="15" customHeight="1">
      <c r="A11" s="833"/>
      <c r="E11" s="73"/>
      <c r="F11" s="86" t="s">
        <v>1957</v>
      </c>
      <c r="G11" s="76"/>
      <c r="H11" s="76"/>
      <c r="I11" s="76"/>
      <c r="J11" s="76"/>
      <c r="K11" s="77"/>
      <c r="L11" s="1144"/>
    </row>
    <row r="12" spans="1:18" ht="21" customHeight="1">
      <c r="E12" s="88"/>
      <c r="F12" s="88"/>
      <c r="G12" s="88"/>
      <c r="H12" s="88"/>
      <c r="I12" s="88"/>
      <c r="J12" s="88"/>
      <c r="K12" s="88"/>
      <c r="L12" s="88"/>
    </row>
    <row r="14" spans="1:18" ht="0.75" customHeight="1"/>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topLeftCell="D6" zoomScale="90" workbookViewId="0"/>
  </sheetViews>
  <sheetFormatPr defaultColWidth="9.140625" defaultRowHeight="14.25" customHeight="1"/>
  <cols>
    <col min="1" max="2" width="9.140625" hidden="1"/>
    <col min="3" max="3" width="3.7109375" hidden="1" customWidth="1"/>
    <col min="4" max="4" width="3.85546875" customWidth="1"/>
    <col min="5" max="5" width="6.28515625" customWidth="1"/>
    <col min="6" max="6" width="27.28515625" customWidth="1"/>
    <col min="7" max="7" width="29.28515625" customWidth="1"/>
    <col min="8" max="8" width="25.42578125" customWidth="1"/>
    <col min="9" max="9" width="5.5703125" customWidth="1"/>
    <col min="10" max="10" width="6.5703125" customWidth="1"/>
    <col min="11" max="11" width="41.85546875" customWidth="1"/>
    <col min="12" max="12" width="42.42578125" customWidth="1"/>
    <col min="13" max="13" width="41.5703125" customWidth="1"/>
    <col min="14" max="14" width="89.5703125" customWidth="1"/>
    <col min="15" max="15" width="3.7109375" customWidth="1"/>
  </cols>
  <sheetData>
    <row r="1" spans="1:15" ht="14.25" hidden="1" customHeight="1"/>
    <row r="2" spans="1:15" ht="22.5" hidden="1" customHeight="1">
      <c r="B2" s="21">
        <v>1</v>
      </c>
      <c r="D2" s="411" t="s">
        <v>88</v>
      </c>
      <c r="E2" s="858">
        <v>1</v>
      </c>
      <c r="F2" s="1010" t="str">
        <f>IF(region_name="","",region_name)</f>
        <v>Смоленская область</v>
      </c>
      <c r="G2" s="1158"/>
      <c r="H2" s="1159"/>
      <c r="I2" s="169"/>
      <c r="J2" s="7">
        <v>1</v>
      </c>
      <c r="K2" s="240"/>
      <c r="L2" s="240"/>
      <c r="M2" s="240"/>
      <c r="N2" s="179"/>
    </row>
    <row r="3" spans="1:15" ht="22.5" hidden="1" customHeight="1">
      <c r="E3" s="858"/>
      <c r="F3" s="1010"/>
      <c r="G3" s="1158"/>
      <c r="H3" s="1101"/>
      <c r="I3" s="73"/>
      <c r="J3" s="398"/>
      <c r="K3" s="398" t="s">
        <v>1961</v>
      </c>
      <c r="L3" s="691"/>
      <c r="M3" s="692"/>
      <c r="N3" s="693"/>
    </row>
    <row r="4" spans="1:15" ht="5.25" hidden="1" customHeight="1">
      <c r="F4" s="51" t="s">
        <v>66</v>
      </c>
      <c r="G4" s="52" t="s">
        <v>67</v>
      </c>
      <c r="J4" s="694"/>
      <c r="O4" s="51" t="s">
        <v>66</v>
      </c>
    </row>
    <row r="5" spans="1:15" ht="22.5" hidden="1" customHeight="1">
      <c r="B5" s="21">
        <v>1</v>
      </c>
      <c r="E5" s="693"/>
      <c r="F5" s="693"/>
      <c r="G5" s="693"/>
      <c r="H5" s="695"/>
      <c r="I5" s="105" t="s">
        <v>88</v>
      </c>
      <c r="J5" s="54">
        <v>1</v>
      </c>
      <c r="K5" s="240"/>
      <c r="L5" s="240"/>
      <c r="M5" s="240"/>
      <c r="N5" s="179"/>
    </row>
    <row r="7" spans="1:15" ht="25.5" customHeight="1">
      <c r="E7" s="11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152"/>
      <c r="G7" s="1152"/>
      <c r="H7" s="1152"/>
      <c r="I7" s="1152"/>
      <c r="J7" s="1152"/>
      <c r="K7" s="1152"/>
      <c r="L7" s="1152"/>
      <c r="M7" s="1152"/>
    </row>
    <row r="9" spans="1:15" ht="14.25" hidden="1" customHeight="1">
      <c r="E9" s="696"/>
      <c r="F9" s="696"/>
      <c r="G9" s="696"/>
      <c r="H9" s="696"/>
      <c r="I9" s="1155"/>
      <c r="J9" s="1155"/>
      <c r="K9" s="1155"/>
      <c r="L9" s="696"/>
      <c r="M9" s="697"/>
    </row>
    <row r="10" spans="1:15" ht="14.25" customHeight="1">
      <c r="E10" s="858" t="s">
        <v>424</v>
      </c>
      <c r="F10" s="858"/>
      <c r="G10" s="858"/>
      <c r="H10" s="858"/>
      <c r="I10" s="858"/>
      <c r="J10" s="858"/>
      <c r="K10" s="858"/>
      <c r="L10" s="858"/>
      <c r="M10" s="835"/>
      <c r="N10" s="1145" t="s">
        <v>425</v>
      </c>
    </row>
    <row r="11" spans="1:15" ht="42" customHeight="1">
      <c r="E11" s="1154" t="s">
        <v>71</v>
      </c>
      <c r="F11" s="1154" t="s">
        <v>428</v>
      </c>
      <c r="G11" s="1154" t="s">
        <v>1962</v>
      </c>
      <c r="H11" s="1154"/>
      <c r="I11" s="1154" t="s">
        <v>1963</v>
      </c>
      <c r="J11" s="1154"/>
      <c r="K11" s="1154"/>
      <c r="L11" s="1154" t="s">
        <v>1964</v>
      </c>
      <c r="M11" s="1147" t="s">
        <v>1965</v>
      </c>
      <c r="N11" s="1153"/>
    </row>
    <row r="12" spans="1:15" ht="27.75" customHeight="1">
      <c r="E12" s="1145"/>
      <c r="F12" s="1154"/>
      <c r="G12" s="57" t="s">
        <v>1966</v>
      </c>
      <c r="H12" s="57" t="s">
        <v>432</v>
      </c>
      <c r="I12" s="1154"/>
      <c r="J12" s="1154"/>
      <c r="K12" s="1154"/>
      <c r="L12" s="1154"/>
      <c r="M12" s="1147"/>
      <c r="N12" s="1146"/>
    </row>
    <row r="13" spans="1:15" ht="22.5" customHeight="1">
      <c r="A13" s="839">
        <v>26379339</v>
      </c>
      <c r="B13" s="21">
        <v>1</v>
      </c>
      <c r="E13" s="858">
        <v>1</v>
      </c>
      <c r="F13" s="1160" t="str">
        <f>IF(region_name="","",region_name)</f>
        <v>Смоленская область</v>
      </c>
      <c r="G13" s="1161"/>
      <c r="H13" s="1156"/>
      <c r="I13" s="169"/>
      <c r="J13" s="69">
        <v>1</v>
      </c>
      <c r="K13" s="698"/>
      <c r="L13" s="699"/>
      <c r="M13" s="699"/>
      <c r="N13" s="1150" t="s">
        <v>1967</v>
      </c>
    </row>
    <row r="14" spans="1:15" ht="22.5" customHeight="1">
      <c r="A14" s="833"/>
      <c r="E14" s="858"/>
      <c r="F14" s="1160"/>
      <c r="G14" s="1161"/>
      <c r="H14" s="1157"/>
      <c r="I14" s="73"/>
      <c r="J14" s="398"/>
      <c r="K14" s="398" t="s">
        <v>1961</v>
      </c>
      <c r="L14" s="691"/>
      <c r="M14" s="691"/>
      <c r="N14" s="1151"/>
    </row>
    <row r="15" spans="1:15" ht="22.5" customHeight="1">
      <c r="A15" s="833"/>
      <c r="E15" s="73"/>
      <c r="F15" s="398" t="s">
        <v>1953</v>
      </c>
      <c r="G15" s="681"/>
      <c r="H15" s="681"/>
      <c r="I15" s="76"/>
      <c r="J15" s="76"/>
      <c r="K15" s="76"/>
      <c r="L15" s="76"/>
      <c r="M15" s="76"/>
      <c r="N15" s="1151"/>
    </row>
    <row r="16" spans="1:15" ht="21" customHeight="1">
      <c r="E16" s="88"/>
      <c r="F16" s="88"/>
      <c r="G16" s="88"/>
      <c r="H16" s="88"/>
      <c r="I16" s="88"/>
      <c r="J16" s="88"/>
      <c r="K16" s="88"/>
      <c r="L16" s="88"/>
    </row>
    <row r="18" ht="0.75" customHeight="1"/>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J15"/>
  <sheetViews>
    <sheetView showGridLines="0" topLeftCell="C4" zoomScale="90" workbookViewId="0"/>
  </sheetViews>
  <sheetFormatPr defaultColWidth="9.140625" defaultRowHeight="14.25" customHeight="1"/>
  <cols>
    <col min="1" max="2" width="9.140625" hidden="1"/>
    <col min="3" max="3" width="3.7109375" customWidth="1"/>
    <col min="4" max="4" width="7" customWidth="1"/>
    <col min="5" max="5" width="23.140625" customWidth="1"/>
    <col min="6" max="6" width="16" customWidth="1"/>
    <col min="7" max="7" width="14.85546875" customWidth="1"/>
    <col min="8" max="8" width="47.85546875" customWidth="1"/>
    <col min="9" max="9" width="115.7109375" customWidth="1"/>
    <col min="10" max="10" width="3.7109375" customWidth="1"/>
  </cols>
  <sheetData>
    <row r="1" spans="1:10" ht="14.25" hidden="1" customHeight="1"/>
    <row r="2" spans="1:10" ht="14.25" hidden="1" customHeight="1"/>
    <row r="3" spans="1:10" ht="14.25" hidden="1" customHeight="1"/>
    <row r="4" spans="1:10" ht="3" customHeight="1"/>
    <row r="5" spans="1:10" ht="30" customHeight="1">
      <c r="C5" s="192"/>
      <c r="D5" s="840" t="s">
        <v>1968</v>
      </c>
      <c r="E5" s="840"/>
      <c r="F5" s="840"/>
      <c r="G5" s="840"/>
      <c r="H5" s="840"/>
    </row>
    <row r="6" spans="1:10" ht="3" hidden="1" customHeight="1">
      <c r="D6" s="153"/>
      <c r="E6" s="153"/>
      <c r="F6" s="153"/>
      <c r="G6" s="153"/>
      <c r="H6" s="153"/>
      <c r="I6" s="153"/>
    </row>
    <row r="7" spans="1:10" ht="14.25" customHeight="1">
      <c r="D7" s="700"/>
      <c r="E7" s="700"/>
      <c r="F7" s="700"/>
      <c r="G7" s="700"/>
      <c r="H7" s="156"/>
      <c r="I7" s="700"/>
      <c r="J7" s="701"/>
    </row>
    <row r="8" spans="1:10" ht="14.25" customHeight="1">
      <c r="D8" s="934" t="s">
        <v>424</v>
      </c>
      <c r="E8" s="934"/>
      <c r="F8" s="934"/>
      <c r="G8" s="934"/>
      <c r="H8" s="934"/>
      <c r="I8" s="934" t="s">
        <v>425</v>
      </c>
    </row>
    <row r="9" spans="1:10" ht="27.75" customHeight="1">
      <c r="D9" s="934" t="s">
        <v>71</v>
      </c>
      <c r="E9" s="934" t="s">
        <v>1969</v>
      </c>
      <c r="F9" s="934"/>
      <c r="G9" s="934"/>
      <c r="H9" s="934"/>
      <c r="I9" s="934"/>
    </row>
    <row r="10" spans="1:10" ht="22.5" customHeight="1">
      <c r="D10" s="934"/>
      <c r="E10" s="161" t="s">
        <v>1970</v>
      </c>
      <c r="F10" s="161" t="s">
        <v>1971</v>
      </c>
      <c r="G10" s="161" t="s">
        <v>1972</v>
      </c>
      <c r="H10" s="161" t="s">
        <v>514</v>
      </c>
      <c r="I10" s="934"/>
    </row>
    <row r="11" spans="1:10" ht="12" hidden="1" customHeight="1">
      <c r="D11" s="221" t="s">
        <v>204</v>
      </c>
      <c r="E11" s="221" t="s">
        <v>74</v>
      </c>
      <c r="F11" s="221" t="s">
        <v>117</v>
      </c>
      <c r="G11" s="221" t="s">
        <v>75</v>
      </c>
      <c r="H11" s="221" t="s">
        <v>76</v>
      </c>
      <c r="I11" s="221" t="s">
        <v>82</v>
      </c>
    </row>
    <row r="12" spans="1:10" ht="24.75" customHeight="1">
      <c r="A12" s="585" t="s">
        <v>73</v>
      </c>
      <c r="B12" t="s">
        <v>5</v>
      </c>
      <c r="D12" s="97" t="s">
        <v>204</v>
      </c>
      <c r="E12" s="240"/>
      <c r="F12" s="240"/>
      <c r="G12" s="283" t="s">
        <v>5</v>
      </c>
      <c r="H12" s="256"/>
      <c r="I12" s="892" t="s">
        <v>1973</v>
      </c>
    </row>
    <row r="13" spans="1:10" ht="15" customHeight="1">
      <c r="D13" s="503"/>
      <c r="E13" s="86" t="s">
        <v>592</v>
      </c>
      <c r="F13" s="576"/>
      <c r="G13" s="576"/>
      <c r="H13" s="575"/>
      <c r="I13" s="894"/>
    </row>
    <row r="14" spans="1:10" ht="3" customHeight="1"/>
    <row r="15" spans="1:10" ht="27.75" customHeight="1">
      <c r="E15" s="1162" t="s">
        <v>1974</v>
      </c>
      <c r="F15" s="833"/>
      <c r="G15" s="833"/>
      <c r="H15" s="83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E15"/>
  <sheetViews>
    <sheetView showGridLines="0" topLeftCell="C6" zoomScale="90" workbookViewId="0"/>
  </sheetViews>
  <sheetFormatPr defaultColWidth="9.140625" defaultRowHeight="14.25" customHeight="1"/>
  <cols>
    <col min="1" max="2" width="9.140625" hidden="1"/>
    <col min="3" max="3" width="3.7109375" customWidth="1"/>
    <col min="4" max="4" width="6.28515625" customWidth="1"/>
    <col min="5" max="5" width="94.85546875" customWidth="1"/>
  </cols>
  <sheetData>
    <row r="1" spans="3:5" ht="14.25" hidden="1" customHeight="1"/>
    <row r="2" spans="3:5" ht="14.25" hidden="1" customHeight="1"/>
    <row r="3" spans="3:5" ht="14.25" hidden="1" customHeight="1"/>
    <row r="4" spans="3:5" ht="14.25" hidden="1" customHeight="1"/>
    <row r="5" spans="3:5" ht="14.25" hidden="1" customHeight="1"/>
    <row r="6" spans="3:5" ht="3" customHeight="1">
      <c r="C6" s="702"/>
      <c r="D6" s="153"/>
      <c r="E6" s="153"/>
    </row>
    <row r="7" spans="3:5" ht="22.5" customHeight="1">
      <c r="C7" s="702"/>
      <c r="D7" s="1163" t="s">
        <v>1975</v>
      </c>
      <c r="E7" s="1164"/>
    </row>
    <row r="8" spans="3:5" ht="3" customHeight="1">
      <c r="C8" s="702"/>
      <c r="D8" s="153"/>
      <c r="E8" s="153"/>
    </row>
    <row r="9" spans="3:5" ht="15.75" customHeight="1">
      <c r="C9" s="702"/>
      <c r="D9" s="161" t="s">
        <v>71</v>
      </c>
      <c r="E9" s="64" t="s">
        <v>1976</v>
      </c>
    </row>
    <row r="10" spans="3:5" ht="0.75" customHeight="1">
      <c r="C10" s="702"/>
      <c r="D10" s="221"/>
      <c r="E10" s="221"/>
    </row>
    <row r="11" spans="3:5" ht="11.25" hidden="1" customHeight="1">
      <c r="C11" s="702"/>
      <c r="D11" s="703">
        <v>0</v>
      </c>
      <c r="E11" s="704"/>
    </row>
    <row r="12" spans="3:5" ht="15" customHeight="1">
      <c r="C12" s="192"/>
      <c r="D12" s="561">
        <v>1</v>
      </c>
      <c r="E12" s="240"/>
    </row>
    <row r="13" spans="3:5" ht="12" customHeight="1">
      <c r="C13" s="702"/>
      <c r="D13" s="234"/>
      <c r="E13" s="705" t="s">
        <v>1977</v>
      </c>
    </row>
    <row r="14" spans="3:5" ht="3" customHeight="1"/>
    <row r="15" spans="3:5" ht="22.5" customHeight="1">
      <c r="D15" s="1162" t="s">
        <v>1978</v>
      </c>
      <c r="E15" s="833"/>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B1:D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4" ht="3" customHeight="1"/>
    <row r="2" spans="2:4" ht="22.5" customHeight="1">
      <c r="B2" s="1165" t="s">
        <v>1979</v>
      </c>
      <c r="C2" s="1165"/>
      <c r="D2" s="1165"/>
    </row>
    <row r="3" spans="2:4" ht="3" customHeight="1"/>
    <row r="4" spans="2:4" ht="21.75" customHeight="1">
      <c r="B4" s="706" t="s">
        <v>1980</v>
      </c>
      <c r="C4" s="706" t="s">
        <v>1981</v>
      </c>
      <c r="D4" s="706" t="s">
        <v>1982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FW215"/>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15" ht="17.25" customHeight="1">
      <c r="A2" s="707" t="s">
        <v>1983</v>
      </c>
    </row>
    <row r="4" spans="1:15" ht="15" customHeight="1">
      <c r="C4" s="192"/>
      <c r="D4" s="561"/>
      <c r="E4" s="240"/>
    </row>
    <row r="6" spans="1:15" ht="17.25" customHeight="1">
      <c r="A6" s="707" t="s">
        <v>1984</v>
      </c>
    </row>
    <row r="8" spans="1:15" ht="17.25" customHeight="1">
      <c r="C8" s="708"/>
      <c r="D8" s="561"/>
      <c r="E8" s="197"/>
    </row>
    <row r="11" spans="1:15" ht="17.25" customHeight="1">
      <c r="A11" s="707" t="s">
        <v>1985</v>
      </c>
    </row>
    <row r="13" spans="1:15" ht="15" customHeight="1">
      <c r="A13" s="838">
        <v>1</v>
      </c>
      <c r="C13" s="78" t="s">
        <v>88</v>
      </c>
      <c r="E13" s="64">
        <f>A13</f>
        <v>1</v>
      </c>
      <c r="F13" s="79"/>
      <c r="G13" s="66" t="str">
        <f>"Территория "&amp;E13</f>
        <v>Территория 1</v>
      </c>
      <c r="H13" s="67"/>
      <c r="I13" s="67"/>
    </row>
    <row r="14" spans="1:15" ht="15" customHeight="1">
      <c r="A14" s="833"/>
      <c r="B14" s="21">
        <v>1</v>
      </c>
      <c r="D14" s="68"/>
      <c r="E14" s="69" t="str">
        <f>A13&amp;"."&amp;B14</f>
        <v>1.1</v>
      </c>
      <c r="F14" s="80">
        <f>$F$20</f>
        <v>0</v>
      </c>
      <c r="G14" s="71"/>
      <c r="H14" s="71"/>
      <c r="I14" s="72"/>
      <c r="M14" s="63" t="str">
        <f t="array" ref="M14">IF(ISERROR(MATCH(MID(N14,1,250),MID(note_ter,1,250),0)),"n","y")</f>
        <v>n</v>
      </c>
      <c r="O14" s="63" t="str">
        <f>H14&amp;"("&amp;I14&amp;")"</f>
        <v>()</v>
      </c>
    </row>
    <row r="15" spans="1:15" ht="15" customHeight="1">
      <c r="A15" s="833"/>
      <c r="E15" s="73"/>
      <c r="F15" s="74"/>
      <c r="G15" s="75" t="s">
        <v>86</v>
      </c>
      <c r="H15" s="76"/>
      <c r="I15" s="77"/>
    </row>
    <row r="17" spans="1:26" ht="17.25" customHeight="1">
      <c r="A17" s="707" t="s">
        <v>1986</v>
      </c>
    </row>
    <row r="19" spans="1:26" ht="15" customHeight="1">
      <c r="B19" s="21">
        <v>1</v>
      </c>
      <c r="D19" s="68" t="s">
        <v>88</v>
      </c>
      <c r="E19" s="64"/>
      <c r="F19" s="81">
        <f>$F$20</f>
        <v>0</v>
      </c>
      <c r="G19" s="82"/>
      <c r="H19" s="82"/>
      <c r="I19" s="83"/>
      <c r="M19" s="63" t="str">
        <f t="array" ref="M19">IF(ISERROR(MATCH(MID(N19,1,250),MID(note_ter,1,250),0)),"n","y")</f>
        <v>n</v>
      </c>
      <c r="O19" s="63" t="str">
        <f>H19&amp;"("&amp;I19&amp;")"</f>
        <v>()</v>
      </c>
    </row>
    <row r="21" spans="1:26" ht="15" customHeight="1">
      <c r="A21" s="707" t="s">
        <v>1987</v>
      </c>
      <c r="B21" s="707"/>
      <c r="C21" s="707"/>
      <c r="D21" s="707"/>
      <c r="E21" s="707"/>
      <c r="F21" s="707"/>
      <c r="G21" s="707"/>
      <c r="H21" s="707"/>
      <c r="I21" s="707"/>
      <c r="J21" s="707"/>
      <c r="K21" s="707"/>
      <c r="L21" s="707"/>
      <c r="M21" s="707"/>
      <c r="N21" s="707"/>
      <c r="O21" s="707"/>
      <c r="P21" s="707"/>
      <c r="Q21" s="707"/>
      <c r="R21" s="707"/>
      <c r="S21" s="707"/>
      <c r="T21" s="707"/>
      <c r="U21" s="709"/>
      <c r="V21" s="707"/>
      <c r="W21" s="707"/>
    </row>
    <row r="22" spans="1:26" ht="15" customHeight="1"/>
    <row r="23" spans="1:26" ht="15" customHeight="1">
      <c r="C23" s="497" t="s">
        <v>88</v>
      </c>
      <c r="D23" s="867" t="s">
        <v>204</v>
      </c>
      <c r="E23" s="868"/>
      <c r="F23" s="845" t="s">
        <v>39</v>
      </c>
      <c r="G23" s="1181"/>
      <c r="H23" s="858">
        <v>1</v>
      </c>
      <c r="I23" s="1183" t="str">
        <f>IF(U23="","",INDEX(TERRITORY_MR_LIST,MATCH(U23,TERRITORY_LIST_ID,0)))</f>
        <v/>
      </c>
      <c r="J23" s="845" t="s">
        <v>39</v>
      </c>
      <c r="K23" s="106"/>
      <c r="L23" s="97" t="s">
        <v>204</v>
      </c>
      <c r="M23" s="710"/>
      <c r="Y23" s="102" t="s">
        <v>212</v>
      </c>
      <c r="Z23" s="102">
        <v>1705000</v>
      </c>
    </row>
    <row r="24" spans="1:26" ht="15" customHeight="1">
      <c r="D24" s="867"/>
      <c r="E24" s="869"/>
      <c r="F24" s="845"/>
      <c r="G24" s="1182"/>
      <c r="H24" s="858"/>
      <c r="I24" s="1184"/>
      <c r="J24" s="845"/>
      <c r="K24" s="73"/>
      <c r="L24" s="74"/>
      <c r="M24" s="103" t="s">
        <v>213</v>
      </c>
    </row>
    <row r="25" spans="1:26" ht="15" customHeight="1">
      <c r="D25" s="867"/>
      <c r="E25" s="870"/>
      <c r="F25" s="845"/>
      <c r="G25" s="73"/>
      <c r="H25" s="74"/>
      <c r="I25" s="75" t="s">
        <v>252</v>
      </c>
      <c r="J25" s="74"/>
      <c r="K25" s="74"/>
      <c r="L25" s="74"/>
      <c r="M25" s="111"/>
    </row>
    <row r="26" spans="1:26" ht="15" customHeight="1"/>
    <row r="27" spans="1:26" ht="15" customHeight="1">
      <c r="A27" s="707" t="s">
        <v>1988</v>
      </c>
      <c r="B27" s="707"/>
      <c r="C27" s="707"/>
      <c r="D27" s="707"/>
      <c r="E27" s="707"/>
      <c r="F27" s="707"/>
      <c r="G27" s="707"/>
      <c r="H27" s="707"/>
      <c r="I27" s="707"/>
      <c r="J27" s="707"/>
      <c r="K27" s="707"/>
      <c r="L27" s="707"/>
      <c r="M27" s="707"/>
      <c r="N27" s="707"/>
      <c r="O27" s="707"/>
      <c r="P27" s="707"/>
      <c r="Q27" s="707"/>
      <c r="R27" s="707"/>
      <c r="S27" s="707"/>
      <c r="T27" s="707"/>
      <c r="U27" s="709"/>
      <c r="V27" s="707"/>
      <c r="W27" s="707"/>
    </row>
    <row r="28" spans="1:26" ht="15" customHeight="1"/>
    <row r="29" spans="1:26" ht="15" customHeight="1">
      <c r="D29" s="104"/>
      <c r="E29" s="104"/>
      <c r="F29" s="104"/>
      <c r="G29" s="843" t="s">
        <v>88</v>
      </c>
      <c r="H29" s="834">
        <v>1</v>
      </c>
      <c r="I29" s="844" t="str">
        <f>IF(U29="","",INDEX(TERRITORY_MR_LIST,MATCH(U29,TERRITORY_LIST_ID,0)))</f>
        <v/>
      </c>
      <c r="J29" s="845" t="s">
        <v>39</v>
      </c>
      <c r="K29" s="106"/>
      <c r="L29" s="97" t="s">
        <v>204</v>
      </c>
      <c r="M29" s="710"/>
      <c r="Y29" s="102" t="s">
        <v>212</v>
      </c>
      <c r="Z29" s="102">
        <v>1705000</v>
      </c>
    </row>
    <row r="30" spans="1:26" ht="15" customHeight="1">
      <c r="D30" s="104"/>
      <c r="E30" s="104"/>
      <c r="F30" s="104"/>
      <c r="G30" s="843"/>
      <c r="H30" s="834"/>
      <c r="I30" s="844"/>
      <c r="J30" s="845"/>
      <c r="K30" s="73"/>
      <c r="L30" s="74"/>
      <c r="M30" s="103" t="s">
        <v>213</v>
      </c>
    </row>
    <row r="31" spans="1:26" ht="15" customHeight="1"/>
    <row r="32" spans="1:26" ht="15" customHeight="1">
      <c r="A32" s="707" t="s">
        <v>1989</v>
      </c>
      <c r="B32" s="707"/>
      <c r="C32" s="707"/>
      <c r="D32" s="707"/>
      <c r="E32" s="707"/>
      <c r="F32" s="707"/>
      <c r="G32" s="707"/>
      <c r="H32" s="707"/>
      <c r="I32" s="707"/>
      <c r="J32" s="707"/>
      <c r="K32" s="707"/>
      <c r="L32" s="707"/>
      <c r="M32" s="707"/>
      <c r="N32" s="707"/>
      <c r="O32" s="707"/>
      <c r="P32" s="707"/>
      <c r="Q32" s="707"/>
      <c r="R32" s="707"/>
      <c r="S32" s="707"/>
      <c r="T32" s="707"/>
      <c r="U32" s="709"/>
      <c r="V32" s="707"/>
      <c r="W32" s="707"/>
    </row>
    <row r="33" spans="1:26" ht="15" customHeight="1"/>
    <row r="34" spans="1:26" ht="15" customHeight="1">
      <c r="D34" s="104"/>
      <c r="E34" s="104"/>
      <c r="F34" s="104"/>
      <c r="G34" s="104"/>
      <c r="H34" s="104"/>
      <c r="I34" s="104"/>
      <c r="J34" s="104"/>
      <c r="K34" s="105" t="s">
        <v>88</v>
      </c>
      <c r="L34" s="108" t="s">
        <v>204</v>
      </c>
      <c r="M34" s="100"/>
      <c r="N34" s="90"/>
      <c r="Y34" s="102" t="s">
        <v>212</v>
      </c>
      <c r="Z34" s="102">
        <v>1705000</v>
      </c>
    </row>
    <row r="35" spans="1:26" ht="15" customHeight="1"/>
    <row r="36" spans="1:26" ht="15" customHeight="1"/>
    <row r="37" spans="1:26" ht="11.25" customHeight="1">
      <c r="A37" s="707" t="s">
        <v>1990</v>
      </c>
    </row>
    <row r="38" spans="1:26" ht="11.25" customHeight="1"/>
    <row r="39" spans="1:26" ht="22.5" customHeight="1">
      <c r="A39" s="173"/>
      <c r="B39" s="22"/>
      <c r="C39" s="711"/>
      <c r="D39" s="175"/>
      <c r="E39" s="193"/>
      <c r="F39" s="200"/>
      <c r="G39" s="104"/>
      <c r="H39" s="166"/>
    </row>
    <row r="40" spans="1:26" ht="11.25" customHeight="1"/>
    <row r="41" spans="1:26" ht="11.25" customHeight="1">
      <c r="A41" s="707" t="s">
        <v>1991</v>
      </c>
    </row>
    <row r="42" spans="1:26" ht="11.25" customHeight="1"/>
    <row r="43" spans="1:26" ht="22.5" customHeight="1">
      <c r="A43" s="22"/>
      <c r="B43" s="22"/>
      <c r="C43" s="22"/>
      <c r="D43" s="175"/>
      <c r="E43" s="193"/>
      <c r="F43" s="194"/>
      <c r="G43" s="104"/>
      <c r="H43" s="166"/>
    </row>
    <row r="44" spans="1:26" ht="11.25" customHeight="1"/>
    <row r="45" spans="1:26" ht="11.25" customHeight="1">
      <c r="A45" s="707" t="s">
        <v>1992</v>
      </c>
    </row>
    <row r="46" spans="1:26" ht="11.25" customHeight="1"/>
    <row r="47" spans="1:26" ht="24" customHeight="1">
      <c r="A47" s="928" t="s">
        <v>437</v>
      </c>
      <c r="B47" s="157"/>
      <c r="C47" s="938"/>
      <c r="D47" s="167" t="str">
        <f>A47</f>
        <v>5.1</v>
      </c>
      <c r="E47" s="170" t="s">
        <v>438</v>
      </c>
      <c r="F47" s="114" t="s">
        <v>430</v>
      </c>
      <c r="G47" s="168" t="s">
        <v>439</v>
      </c>
      <c r="H47" s="166"/>
    </row>
    <row r="48" spans="1:26" ht="22.5" customHeight="1">
      <c r="A48" s="928"/>
      <c r="B48" s="157"/>
      <c r="C48" s="938"/>
      <c r="D48" s="175" t="str">
        <f>D47&amp;".1"</f>
        <v>5.1.1</v>
      </c>
      <c r="E48" s="176" t="s">
        <v>440</v>
      </c>
      <c r="F48" s="171" t="s">
        <v>5</v>
      </c>
      <c r="G48" s="169"/>
      <c r="H48" s="166"/>
    </row>
    <row r="49" spans="1:43" ht="22.5" customHeight="1">
      <c r="A49" s="928"/>
      <c r="B49" s="157"/>
      <c r="C49" s="938"/>
      <c r="D49" s="175" t="str">
        <f>D47&amp;".2"</f>
        <v>5.1.2</v>
      </c>
      <c r="E49" s="176" t="s">
        <v>441</v>
      </c>
      <c r="F49" s="19" t="s">
        <v>5</v>
      </c>
      <c r="G49" s="168" t="s">
        <v>442</v>
      </c>
      <c r="H49" s="166"/>
    </row>
    <row r="50" spans="1:43" ht="22.5" customHeight="1">
      <c r="A50" s="928"/>
      <c r="B50" s="157"/>
      <c r="C50" s="938"/>
      <c r="D50" s="175" t="str">
        <f>D47&amp;".3"</f>
        <v>5.1.3</v>
      </c>
      <c r="E50" s="176" t="s">
        <v>443</v>
      </c>
      <c r="F50" s="171" t="s">
        <v>5</v>
      </c>
      <c r="G50" s="169"/>
      <c r="H50" s="166"/>
    </row>
    <row r="51" spans="1:43" ht="22.5" customHeight="1">
      <c r="A51" s="928"/>
      <c r="B51" s="157"/>
      <c r="C51" s="938"/>
      <c r="D51" s="175" t="str">
        <f>D47&amp;".4"</f>
        <v>5.1.4</v>
      </c>
      <c r="E51" s="176" t="s">
        <v>444</v>
      </c>
      <c r="F51" s="171" t="s">
        <v>5</v>
      </c>
      <c r="G51" s="168" t="s">
        <v>445</v>
      </c>
      <c r="H51" s="166"/>
    </row>
    <row r="54" spans="1:43" ht="17.25" customHeight="1">
      <c r="A54" s="707" t="s">
        <v>1993</v>
      </c>
    </row>
    <row r="56" spans="1:43" ht="18.75" customHeight="1">
      <c r="D56" s="252"/>
      <c r="E56" s="552"/>
      <c r="F56" s="712">
        <v>13</v>
      </c>
      <c r="G56" s="713"/>
      <c r="H56" s="71"/>
      <c r="I56" s="72"/>
      <c r="J56" s="255" t="s">
        <v>46</v>
      </c>
      <c r="K56" s="714" t="s">
        <v>5</v>
      </c>
      <c r="P56" s="257" t="s">
        <v>516</v>
      </c>
      <c r="Q56" s="257" t="s">
        <v>517</v>
      </c>
      <c r="R56" s="258" t="s">
        <v>518</v>
      </c>
      <c r="S56" s="242" t="s">
        <v>519</v>
      </c>
    </row>
    <row r="58" spans="1:43" ht="11.25" customHeight="1">
      <c r="A58" s="707" t="s">
        <v>1994</v>
      </c>
    </row>
    <row r="60" spans="1:43" ht="14.25" customHeight="1">
      <c r="C60" s="192"/>
      <c r="D60" s="226"/>
      <c r="E60" s="189" t="s">
        <v>5</v>
      </c>
      <c r="F60" s="227"/>
      <c r="G60" s="228"/>
      <c r="H60" s="229"/>
      <c r="I60" s="229"/>
      <c r="J60" s="230"/>
      <c r="K60" s="231"/>
      <c r="L60" s="232"/>
      <c r="M60" s="231"/>
      <c r="N60" s="230"/>
      <c r="O60" s="231"/>
      <c r="P60" s="230"/>
      <c r="Q60" s="231"/>
      <c r="R60" s="230"/>
      <c r="S60" s="233"/>
      <c r="T60" s="229"/>
      <c r="U60" s="230"/>
      <c r="V60" s="230"/>
      <c r="W60" s="218"/>
      <c r="X60" s="229"/>
      <c r="Y60" s="230"/>
      <c r="Z60" s="230"/>
      <c r="AA60" s="218"/>
      <c r="AB60" s="229"/>
      <c r="AC60" s="230"/>
      <c r="AD60" s="218"/>
      <c r="AP60" s="63" t="s">
        <v>505</v>
      </c>
      <c r="AQ60" s="63" t="s">
        <v>505</v>
      </c>
    </row>
    <row r="62" spans="1:43" ht="11.25" customHeight="1">
      <c r="A62" s="707" t="s">
        <v>1995</v>
      </c>
    </row>
    <row r="64" spans="1:43" ht="15" customHeight="1">
      <c r="A64" s="585" t="s">
        <v>73</v>
      </c>
      <c r="B64" t="s">
        <v>5</v>
      </c>
      <c r="D64" s="97"/>
      <c r="E64" s="240"/>
      <c r="F64" s="240"/>
      <c r="G64" s="283"/>
      <c r="H64" s="714"/>
      <c r="I64" s="285"/>
    </row>
    <row r="66" spans="1:30" ht="11.25" customHeight="1">
      <c r="A66" s="707" t="s">
        <v>1996</v>
      </c>
    </row>
    <row r="68" spans="1:30" ht="14.25" customHeight="1">
      <c r="C68" s="301"/>
      <c r="D68" s="158"/>
      <c r="E68" s="715"/>
      <c r="F68" s="714"/>
    </row>
    <row r="70" spans="1:30" ht="11.25" customHeight="1">
      <c r="A70" s="707" t="s">
        <v>1997</v>
      </c>
    </row>
    <row r="72" spans="1:30" ht="27" customHeight="1">
      <c r="E72" s="716"/>
      <c r="F72" s="1083"/>
      <c r="G72" s="1084"/>
      <c r="H72" s="1085" t="s">
        <v>46</v>
      </c>
      <c r="I72" s="1087"/>
      <c r="J72" s="1089"/>
      <c r="K72" s="1091"/>
      <c r="L72" s="1092"/>
      <c r="M72" s="1092"/>
      <c r="N72" s="1096"/>
      <c r="O72" s="1096"/>
      <c r="P72" s="1097" t="e">
        <f>DATEDIF(DATEVALUE(N72),DATEVALUE(O72),"y")&amp;"г. "&amp;DATEDIF(DATEVALUE(N72),DATEVALUE(O72),"ym")&amp;"мес. "&amp;DATEVALUE(O72)-DATE(YEAR(DATEVALUE(O72)),MONTH(DATEVALUE(O72)),1)&amp;"дн. "</f>
        <v>#VALUE!</v>
      </c>
      <c r="Q72" s="1093"/>
      <c r="R72" s="1093"/>
      <c r="S72" s="1093"/>
      <c r="T72" s="1089"/>
      <c r="U72" s="1093"/>
      <c r="V72" s="1093"/>
      <c r="W72" s="1093"/>
      <c r="X72" s="1089"/>
      <c r="Y72" s="1094" t="s">
        <v>46</v>
      </c>
      <c r="Z72" s="136"/>
      <c r="AA72" s="64">
        <v>1</v>
      </c>
      <c r="AB72" s="509"/>
      <c r="AD72" s="242" t="s">
        <v>1998</v>
      </c>
    </row>
    <row r="73" spans="1:30" ht="10.5" customHeight="1">
      <c r="E73" s="508"/>
      <c r="F73" s="1083"/>
      <c r="G73" s="1084"/>
      <c r="H73" s="1086"/>
      <c r="I73" s="1088"/>
      <c r="J73" s="1090"/>
      <c r="K73" s="1091"/>
      <c r="L73" s="1092"/>
      <c r="M73" s="1092"/>
      <c r="N73" s="1096"/>
      <c r="O73" s="1096"/>
      <c r="P73" s="1097"/>
      <c r="Q73" s="1093"/>
      <c r="R73" s="1093"/>
      <c r="S73" s="1093"/>
      <c r="T73" s="1090"/>
      <c r="U73" s="1093"/>
      <c r="V73" s="1093"/>
      <c r="W73" s="1093"/>
      <c r="X73" s="1090"/>
      <c r="Y73" s="1095"/>
      <c r="Z73" s="503"/>
      <c r="AA73" s="422"/>
      <c r="AB73" s="103" t="s">
        <v>1007</v>
      </c>
    </row>
    <row r="75" spans="1:30" ht="11.25" customHeight="1">
      <c r="A75" s="707" t="s">
        <v>1999</v>
      </c>
    </row>
    <row r="77" spans="1:30" ht="27" customHeight="1">
      <c r="E77" s="716"/>
      <c r="F77" s="717"/>
      <c r="G77" s="718"/>
      <c r="H77" s="719"/>
      <c r="I77" s="720"/>
      <c r="J77" s="721"/>
      <c r="K77" s="722"/>
      <c r="L77" s="723"/>
      <c r="M77" s="723"/>
      <c r="N77" s="724"/>
      <c r="O77" s="724"/>
      <c r="P77" s="725"/>
      <c r="Q77" s="726"/>
      <c r="R77" s="726"/>
      <c r="S77" s="726"/>
      <c r="T77" s="721"/>
      <c r="U77" s="726"/>
      <c r="V77" s="726"/>
      <c r="W77" s="726"/>
      <c r="X77" s="721"/>
      <c r="Y77" s="719"/>
      <c r="Z77" s="136"/>
      <c r="AA77" s="64">
        <v>1</v>
      </c>
      <c r="AB77" s="509"/>
      <c r="AD77" s="242" t="s">
        <v>1998</v>
      </c>
    </row>
    <row r="79" spans="1:30" ht="11.25" customHeight="1">
      <c r="A79" s="707" t="s">
        <v>2000</v>
      </c>
    </row>
    <row r="80" spans="1:30" ht="17.25" customHeight="1"/>
    <row r="81" spans="1:38" ht="21" customHeight="1">
      <c r="E81" s="22"/>
      <c r="F81" s="510" t="e">
        <f>INDEX(IP_MAIN_LIST_NAME_IP,MATCH(A81,IP_MAIN_LIST_IP_ID,0))&amp;" ("&amp;INDEX(IP_MAIN_START_DATE,MATCH(A81,IP_MAIN_LIST_IP_ID,0))&amp;"-"&amp;INDEX(IP_MAIN_END_DATE,MATCH(A81,IP_MAIN_LIST_IP_ID,0))&amp;")"</f>
        <v>#REF!</v>
      </c>
      <c r="G81" s="511"/>
      <c r="H81" s="511"/>
      <c r="I81" s="512"/>
      <c r="J81" s="512"/>
      <c r="K81" s="513"/>
      <c r="L81" s="513"/>
      <c r="M81" s="513"/>
      <c r="N81" s="514"/>
      <c r="O81" s="514"/>
      <c r="P81" s="514"/>
      <c r="Q81" s="514"/>
      <c r="R81" s="514"/>
      <c r="S81" s="514"/>
      <c r="T81" s="514"/>
      <c r="U81" s="514"/>
      <c r="V81" s="514"/>
      <c r="W81" s="514"/>
      <c r="X81" s="514"/>
      <c r="Y81" s="514"/>
      <c r="Z81" s="514"/>
      <c r="AA81" s="514"/>
      <c r="AB81" s="514"/>
      <c r="AC81" s="514"/>
      <c r="AD81" s="514"/>
      <c r="AE81" s="515"/>
      <c r="AF81" s="513"/>
      <c r="AG81" s="513"/>
      <c r="AH81" s="513"/>
      <c r="AI81" s="513"/>
      <c r="AJ81" s="513"/>
      <c r="AK81" s="513"/>
      <c r="AL81" s="516"/>
    </row>
    <row r="82" spans="1:38" ht="11.25" customHeight="1">
      <c r="E82" s="22"/>
      <c r="F82" s="1106"/>
      <c r="G82" s="1103"/>
      <c r="H82" s="1103" t="s">
        <v>204</v>
      </c>
      <c r="I82" s="1109"/>
      <c r="J82" s="1101"/>
      <c r="K82" s="1110"/>
      <c r="L82" s="1104" t="s">
        <v>39</v>
      </c>
      <c r="M82" s="867"/>
      <c r="N82" s="517"/>
      <c r="O82" s="518" t="s">
        <v>500</v>
      </c>
      <c r="P82" s="517"/>
      <c r="Q82" s="517"/>
      <c r="R82" s="517"/>
      <c r="S82" s="517"/>
      <c r="T82" s="517"/>
      <c r="U82" s="517"/>
      <c r="V82" s="517"/>
      <c r="W82" s="517"/>
      <c r="X82" s="517"/>
      <c r="Y82" s="517"/>
      <c r="Z82" s="517"/>
      <c r="AA82" s="517"/>
      <c r="AB82" s="517"/>
      <c r="AC82" s="517"/>
      <c r="AD82" s="517"/>
      <c r="AE82" s="517"/>
      <c r="AF82" s="1108"/>
      <c r="AG82" s="1104"/>
      <c r="AH82" s="1104"/>
      <c r="AI82" s="1108"/>
      <c r="AJ82" s="1104"/>
      <c r="AK82" s="1104"/>
      <c r="AL82" s="516"/>
    </row>
    <row r="83" spans="1:38" ht="11.25" customHeight="1">
      <c r="E83" s="22"/>
      <c r="F83" s="1106"/>
      <c r="G83" s="1103"/>
      <c r="H83" s="1103"/>
      <c r="I83" s="1109"/>
      <c r="J83" s="1101"/>
      <c r="K83" s="1110"/>
      <c r="L83" s="1104"/>
      <c r="M83" s="867"/>
      <c r="N83" s="1111"/>
      <c r="O83" s="1112">
        <v>1</v>
      </c>
      <c r="P83" s="1098" t="s">
        <v>39</v>
      </c>
      <c r="Q83" s="1081" t="s">
        <v>5</v>
      </c>
      <c r="R83" s="1081" t="s">
        <v>5</v>
      </c>
      <c r="S83" s="1081" t="s">
        <v>5</v>
      </c>
      <c r="T83" s="1081" t="s">
        <v>5</v>
      </c>
      <c r="U83" s="1081" t="s">
        <v>5</v>
      </c>
      <c r="V83" s="1081" t="s">
        <v>5</v>
      </c>
      <c r="W83" s="1081" t="s">
        <v>5</v>
      </c>
      <c r="X83" s="1081" t="s">
        <v>5</v>
      </c>
      <c r="Y83" s="1081"/>
      <c r="Z83" s="520"/>
      <c r="AA83" s="521"/>
      <c r="AB83" s="521"/>
      <c r="AC83" s="522"/>
      <c r="AD83" s="522"/>
      <c r="AE83" s="523"/>
      <c r="AF83" s="1108"/>
      <c r="AG83" s="1104"/>
      <c r="AH83" s="1104"/>
      <c r="AI83" s="1108"/>
      <c r="AJ83" s="1104"/>
      <c r="AK83" s="1104"/>
      <c r="AL83" s="516"/>
    </row>
    <row r="84" spans="1:38" ht="11.25" customHeight="1">
      <c r="E84" s="22"/>
      <c r="F84" s="1106"/>
      <c r="G84" s="1103"/>
      <c r="H84" s="1103"/>
      <c r="I84" s="1109"/>
      <c r="J84" s="1101"/>
      <c r="K84" s="1110"/>
      <c r="L84" s="1104"/>
      <c r="M84" s="867"/>
      <c r="N84" s="1111"/>
      <c r="O84" s="1112"/>
      <c r="P84" s="1099"/>
      <c r="Q84" s="1081"/>
      <c r="R84" s="1081"/>
      <c r="S84" s="1102"/>
      <c r="T84" s="1081"/>
      <c r="U84" s="1081"/>
      <c r="V84" s="1081"/>
      <c r="W84" s="1081"/>
      <c r="X84" s="1081"/>
      <c r="Y84" s="1081"/>
      <c r="AA84" s="519">
        <v>1</v>
      </c>
      <c r="AB84" s="524"/>
      <c r="AC84" s="476"/>
      <c r="AD84" s="524">
        <f>AB84</f>
        <v>0</v>
      </c>
      <c r="AE84" s="476"/>
      <c r="AF84" s="1108"/>
      <c r="AG84" s="1104"/>
      <c r="AH84" s="1104"/>
      <c r="AI84" s="1108"/>
      <c r="AJ84" s="1104"/>
      <c r="AK84" s="1104"/>
      <c r="AL84" s="516"/>
    </row>
    <row r="85" spans="1:38" ht="11.25" customHeight="1">
      <c r="E85" s="22"/>
      <c r="F85" s="1106"/>
      <c r="G85" s="1103"/>
      <c r="H85" s="1103"/>
      <c r="I85" s="1109"/>
      <c r="J85" s="1101"/>
      <c r="K85" s="1110"/>
      <c r="L85" s="1104"/>
      <c r="M85" s="867"/>
      <c r="N85" s="1111"/>
      <c r="O85" s="1112"/>
      <c r="P85" s="1100"/>
      <c r="Q85" s="1081"/>
      <c r="R85" s="1081"/>
      <c r="S85" s="1102"/>
      <c r="T85" s="1081"/>
      <c r="U85" s="1081"/>
      <c r="V85" s="1081"/>
      <c r="W85" s="1081"/>
      <c r="X85" s="1081"/>
      <c r="Y85" s="1081"/>
      <c r="Z85" s="520"/>
      <c r="AA85" s="521"/>
      <c r="AB85" s="75" t="s">
        <v>1062</v>
      </c>
      <c r="AC85" s="522"/>
      <c r="AD85" s="522"/>
      <c r="AE85" s="525"/>
      <c r="AF85" s="1108"/>
      <c r="AG85" s="1104"/>
      <c r="AH85" s="1104"/>
      <c r="AI85" s="1108"/>
      <c r="AJ85" s="1104"/>
      <c r="AK85" s="1104"/>
      <c r="AL85" s="516"/>
    </row>
    <row r="86" spans="1:38" ht="11.25" customHeight="1">
      <c r="E86" s="22"/>
      <c r="F86" s="1106"/>
      <c r="G86" s="1103"/>
      <c r="H86" s="1103"/>
      <c r="I86" s="1109"/>
      <c r="J86" s="1101"/>
      <c r="K86" s="1110"/>
      <c r="L86" s="1104"/>
      <c r="M86" s="867"/>
      <c r="N86" s="521"/>
      <c r="O86" s="521"/>
      <c r="P86" s="75" t="s">
        <v>1063</v>
      </c>
      <c r="Q86" s="521"/>
      <c r="R86" s="521"/>
      <c r="S86" s="521"/>
      <c r="T86" s="521"/>
      <c r="U86" s="521"/>
      <c r="V86" s="521"/>
      <c r="W86" s="521"/>
      <c r="X86" s="521"/>
      <c r="Y86" s="521"/>
      <c r="Z86" s="521"/>
      <c r="AA86" s="521"/>
      <c r="AB86" s="521"/>
      <c r="AC86" s="521"/>
      <c r="AD86" s="521"/>
      <c r="AE86" s="526"/>
      <c r="AF86" s="1108"/>
      <c r="AG86" s="1104"/>
      <c r="AH86" s="1104"/>
      <c r="AI86" s="1108"/>
      <c r="AJ86" s="1104"/>
      <c r="AK86" s="1104"/>
      <c r="AL86" s="516"/>
    </row>
    <row r="87" spans="1:38" ht="12" customHeight="1">
      <c r="E87" s="22"/>
      <c r="F87" s="1107"/>
      <c r="G87" s="531"/>
      <c r="H87" s="531"/>
      <c r="I87" s="1105" t="s">
        <v>1067</v>
      </c>
      <c r="J87" s="1105"/>
      <c r="K87" s="1105"/>
      <c r="L87" s="533"/>
      <c r="M87" s="533"/>
      <c r="N87" s="534"/>
      <c r="O87" s="534"/>
      <c r="P87" s="534"/>
      <c r="Q87" s="534"/>
      <c r="R87" s="534"/>
      <c r="S87" s="534"/>
      <c r="T87" s="534"/>
      <c r="U87" s="534"/>
      <c r="V87" s="534"/>
      <c r="W87" s="534"/>
      <c r="X87" s="534"/>
      <c r="Y87" s="534"/>
      <c r="Z87" s="534"/>
      <c r="AA87" s="534"/>
      <c r="AB87" s="534"/>
      <c r="AC87" s="534"/>
      <c r="AD87" s="534"/>
      <c r="AE87" s="534"/>
      <c r="AF87" s="534"/>
      <c r="AG87" s="533"/>
      <c r="AH87" s="533"/>
      <c r="AI87" s="534"/>
      <c r="AJ87" s="533"/>
      <c r="AK87" s="534"/>
      <c r="AL87" s="516"/>
    </row>
    <row r="89" spans="1:38" ht="11.25" customHeight="1">
      <c r="A89" s="707" t="s">
        <v>2001</v>
      </c>
    </row>
    <row r="91" spans="1:38" ht="11.25" customHeight="1">
      <c r="E91" s="22"/>
      <c r="F91" s="527"/>
      <c r="G91" s="529"/>
      <c r="H91" s="529"/>
      <c r="I91" s="538"/>
      <c r="J91" s="538"/>
      <c r="K91" s="535"/>
      <c r="L91" s="538"/>
      <c r="M91" s="529"/>
      <c r="N91" s="1113"/>
      <c r="O91" s="1112">
        <v>1</v>
      </c>
      <c r="P91" s="1098" t="s">
        <v>39</v>
      </c>
      <c r="Q91" s="1081" t="s">
        <v>5</v>
      </c>
      <c r="R91" s="1081" t="s">
        <v>5</v>
      </c>
      <c r="S91" s="1081" t="s">
        <v>5</v>
      </c>
      <c r="T91" s="1081" t="s">
        <v>5</v>
      </c>
      <c r="U91" s="1081" t="s">
        <v>5</v>
      </c>
      <c r="V91" s="1081" t="s">
        <v>5</v>
      </c>
      <c r="W91" s="1081" t="s">
        <v>5</v>
      </c>
      <c r="X91" s="1081" t="s">
        <v>5</v>
      </c>
      <c r="Y91" s="1081"/>
      <c r="Z91" s="520"/>
      <c r="AA91" s="521"/>
      <c r="AB91" s="521"/>
      <c r="AC91" s="522"/>
      <c r="AD91" s="522"/>
      <c r="AE91" s="522"/>
      <c r="AF91" s="539"/>
      <c r="AG91" s="536"/>
      <c r="AH91" s="536"/>
      <c r="AI91" s="539"/>
      <c r="AJ91" s="536"/>
      <c r="AK91" s="537"/>
      <c r="AL91" s="516"/>
    </row>
    <row r="92" spans="1:38" ht="11.25" customHeight="1">
      <c r="E92" s="22"/>
      <c r="F92" s="527"/>
      <c r="G92" s="529"/>
      <c r="H92" s="529"/>
      <c r="I92" s="540"/>
      <c r="J92" s="540"/>
      <c r="K92" s="535"/>
      <c r="L92" s="540"/>
      <c r="M92" s="529"/>
      <c r="N92" s="1113"/>
      <c r="O92" s="1112"/>
      <c r="P92" s="1099"/>
      <c r="Q92" s="1081"/>
      <c r="R92" s="1081"/>
      <c r="S92" s="1102"/>
      <c r="T92" s="1081"/>
      <c r="U92" s="1081"/>
      <c r="V92" s="1081"/>
      <c r="W92" s="1081"/>
      <c r="X92" s="1081"/>
      <c r="Y92" s="1081"/>
      <c r="AA92" s="519">
        <v>1</v>
      </c>
      <c r="AB92" s="524"/>
      <c r="AC92" s="476"/>
      <c r="AD92" s="524">
        <f>AB92</f>
        <v>0</v>
      </c>
      <c r="AE92" s="493"/>
      <c r="AF92" s="535"/>
      <c r="AG92" s="536"/>
      <c r="AH92" s="536"/>
      <c r="AI92" s="535"/>
      <c r="AJ92" s="536"/>
      <c r="AK92" s="537"/>
      <c r="AL92" s="516"/>
    </row>
    <row r="93" spans="1:38" ht="11.25" customHeight="1">
      <c r="E93" s="22"/>
      <c r="F93" s="527"/>
      <c r="G93" s="529"/>
      <c r="H93" s="529"/>
      <c r="I93" s="541"/>
      <c r="J93" s="541"/>
      <c r="K93" s="535"/>
      <c r="L93" s="541"/>
      <c r="M93" s="529"/>
      <c r="N93" s="1113"/>
      <c r="O93" s="1112"/>
      <c r="P93" s="1100"/>
      <c r="Q93" s="1081"/>
      <c r="R93" s="1081"/>
      <c r="S93" s="1102"/>
      <c r="T93" s="1081"/>
      <c r="U93" s="1081"/>
      <c r="V93" s="1081"/>
      <c r="W93" s="1081"/>
      <c r="X93" s="1081"/>
      <c r="Y93" s="1081"/>
      <c r="Z93" s="520"/>
      <c r="AA93" s="521"/>
      <c r="AB93" s="75" t="s">
        <v>1062</v>
      </c>
      <c r="AC93" s="522"/>
      <c r="AD93" s="522"/>
      <c r="AE93" s="522"/>
      <c r="AF93" s="542"/>
      <c r="AG93" s="536"/>
      <c r="AH93" s="536"/>
      <c r="AI93" s="542"/>
      <c r="AJ93" s="536"/>
      <c r="AK93" s="537"/>
      <c r="AL93" s="516"/>
    </row>
    <row r="95" spans="1:38" ht="11.25" customHeight="1">
      <c r="A95" s="707" t="s">
        <v>2002</v>
      </c>
    </row>
    <row r="97" spans="1:179" ht="11.25" customHeight="1">
      <c r="E97" s="22"/>
      <c r="F97" s="529"/>
      <c r="G97" s="529"/>
      <c r="H97" s="529"/>
      <c r="I97" s="529"/>
      <c r="J97" s="529"/>
      <c r="K97" s="529"/>
      <c r="L97" s="529"/>
      <c r="M97" s="529"/>
      <c r="N97" s="529"/>
      <c r="O97" s="529"/>
      <c r="P97" s="529"/>
      <c r="Q97" s="529"/>
      <c r="R97" s="529"/>
      <c r="S97" s="529"/>
      <c r="T97" s="529"/>
      <c r="U97" s="529"/>
      <c r="V97" s="529"/>
      <c r="W97" s="529"/>
      <c r="X97" s="529"/>
      <c r="Y97" s="529"/>
      <c r="Z97" s="727"/>
      <c r="AA97" s="530">
        <v>1</v>
      </c>
      <c r="AB97" s="524"/>
      <c r="AC97" s="476"/>
      <c r="AD97" s="524">
        <f>AB97</f>
        <v>0</v>
      </c>
      <c r="AE97" s="476"/>
      <c r="AF97" s="535"/>
      <c r="AG97" s="536"/>
      <c r="AH97" s="536"/>
      <c r="AI97" s="535"/>
      <c r="AJ97" s="536"/>
      <c r="AK97" s="537"/>
      <c r="AL97" s="516"/>
    </row>
    <row r="99" spans="1:179" ht="11.25" customHeight="1">
      <c r="A99" s="707" t="s">
        <v>2003</v>
      </c>
    </row>
    <row r="101" spans="1:179" ht="11.25" customHeight="1">
      <c r="E101" s="22"/>
      <c r="F101" s="527"/>
      <c r="G101" s="529"/>
      <c r="H101" s="1103" t="s">
        <v>204</v>
      </c>
      <c r="I101" s="1109"/>
      <c r="J101" s="1101"/>
      <c r="K101" s="1110"/>
      <c r="L101" s="845" t="s">
        <v>39</v>
      </c>
      <c r="M101" s="867"/>
      <c r="N101" s="528"/>
      <c r="O101" s="518" t="s">
        <v>500</v>
      </c>
      <c r="P101" s="517"/>
      <c r="Q101" s="517"/>
      <c r="R101" s="517"/>
      <c r="S101" s="517"/>
      <c r="T101" s="517"/>
      <c r="U101" s="517"/>
      <c r="V101" s="517"/>
      <c r="W101" s="517"/>
      <c r="X101" s="517"/>
      <c r="Y101" s="517"/>
      <c r="Z101" s="517"/>
      <c r="AA101" s="517"/>
      <c r="AB101" s="517"/>
      <c r="AC101" s="517"/>
      <c r="AD101" s="517"/>
      <c r="AE101" s="517"/>
      <c r="AF101" s="1108"/>
      <c r="AG101" s="1104"/>
      <c r="AH101" s="1104"/>
      <c r="AI101" s="1108"/>
      <c r="AJ101" s="1104"/>
      <c r="AK101" s="1104"/>
      <c r="AL101" s="516"/>
    </row>
    <row r="102" spans="1:179" ht="11.25" customHeight="1">
      <c r="E102" s="22"/>
      <c r="F102" s="527"/>
      <c r="G102" s="529"/>
      <c r="H102" s="1103"/>
      <c r="I102" s="1109"/>
      <c r="J102" s="1101"/>
      <c r="K102" s="1110"/>
      <c r="L102" s="845"/>
      <c r="M102" s="867"/>
      <c r="N102" s="1113"/>
      <c r="O102" s="1114">
        <v>1</v>
      </c>
      <c r="P102" s="1098" t="s">
        <v>39</v>
      </c>
      <c r="Q102" s="1081" t="s">
        <v>5</v>
      </c>
      <c r="R102" s="1081" t="s">
        <v>5</v>
      </c>
      <c r="S102" s="1081" t="s">
        <v>5</v>
      </c>
      <c r="T102" s="1081" t="s">
        <v>5</v>
      </c>
      <c r="U102" s="1081" t="s">
        <v>5</v>
      </c>
      <c r="V102" s="1081" t="s">
        <v>5</v>
      </c>
      <c r="W102" s="1081" t="s">
        <v>5</v>
      </c>
      <c r="X102" s="1081" t="s">
        <v>5</v>
      </c>
      <c r="Y102" s="1081"/>
      <c r="Z102" s="520"/>
      <c r="AA102" s="521"/>
      <c r="AB102" s="521"/>
      <c r="AC102" s="522"/>
      <c r="AD102" s="522"/>
      <c r="AE102" s="523"/>
      <c r="AF102" s="1108"/>
      <c r="AG102" s="1104"/>
      <c r="AH102" s="1104"/>
      <c r="AI102" s="1108"/>
      <c r="AJ102" s="1104"/>
      <c r="AK102" s="1104"/>
      <c r="AL102" s="516"/>
    </row>
    <row r="103" spans="1:179" ht="11.25" customHeight="1">
      <c r="E103" s="22"/>
      <c r="F103" s="527"/>
      <c r="G103" s="529"/>
      <c r="H103" s="1103"/>
      <c r="I103" s="1109"/>
      <c r="J103" s="1101"/>
      <c r="K103" s="1110"/>
      <c r="L103" s="845"/>
      <c r="M103" s="867"/>
      <c r="N103" s="1113"/>
      <c r="O103" s="1114"/>
      <c r="P103" s="1099"/>
      <c r="Q103" s="1081"/>
      <c r="R103" s="1081"/>
      <c r="S103" s="1102"/>
      <c r="T103" s="1081"/>
      <c r="U103" s="1081"/>
      <c r="V103" s="1081"/>
      <c r="W103" s="1081"/>
      <c r="X103" s="1081"/>
      <c r="Y103" s="1081"/>
      <c r="AA103" s="519">
        <v>1</v>
      </c>
      <c r="AB103" s="524"/>
      <c r="AC103" s="476"/>
      <c r="AD103" s="524">
        <f>AB103</f>
        <v>0</v>
      </c>
      <c r="AE103" s="476"/>
      <c r="AF103" s="1108"/>
      <c r="AG103" s="1104"/>
      <c r="AH103" s="1104"/>
      <c r="AI103" s="1108"/>
      <c r="AJ103" s="1104"/>
      <c r="AK103" s="1104"/>
      <c r="AL103" s="516"/>
    </row>
    <row r="104" spans="1:179" ht="11.25" customHeight="1">
      <c r="E104" s="22"/>
      <c r="F104" s="527"/>
      <c r="G104" s="529"/>
      <c r="H104" s="1103"/>
      <c r="I104" s="1109"/>
      <c r="J104" s="1101"/>
      <c r="K104" s="1110"/>
      <c r="L104" s="845"/>
      <c r="M104" s="867"/>
      <c r="N104" s="1113"/>
      <c r="O104" s="1114"/>
      <c r="P104" s="1100"/>
      <c r="Q104" s="1081"/>
      <c r="R104" s="1081"/>
      <c r="S104" s="1102"/>
      <c r="T104" s="1081"/>
      <c r="U104" s="1081"/>
      <c r="V104" s="1081"/>
      <c r="W104" s="1081"/>
      <c r="X104" s="1081"/>
      <c r="Y104" s="1081"/>
      <c r="Z104" s="520"/>
      <c r="AA104" s="521"/>
      <c r="AB104" s="75" t="s">
        <v>1062</v>
      </c>
      <c r="AC104" s="522"/>
      <c r="AD104" s="522"/>
      <c r="AE104" s="525"/>
      <c r="AF104" s="1108"/>
      <c r="AG104" s="1104"/>
      <c r="AH104" s="1104"/>
      <c r="AI104" s="1108"/>
      <c r="AJ104" s="1104"/>
      <c r="AK104" s="1104"/>
      <c r="AL104" s="516"/>
    </row>
    <row r="105" spans="1:179" ht="11.25" customHeight="1">
      <c r="E105" s="22"/>
      <c r="F105" s="527"/>
      <c r="G105" s="529"/>
      <c r="H105" s="1103"/>
      <c r="I105" s="1109"/>
      <c r="J105" s="1101"/>
      <c r="K105" s="1110"/>
      <c r="L105" s="845"/>
      <c r="M105" s="867"/>
      <c r="N105" s="520"/>
      <c r="O105" s="521"/>
      <c r="P105" s="75" t="s">
        <v>1063</v>
      </c>
      <c r="Q105" s="521"/>
      <c r="R105" s="521"/>
      <c r="S105" s="521"/>
      <c r="T105" s="521"/>
      <c r="U105" s="521"/>
      <c r="V105" s="521"/>
      <c r="W105" s="521"/>
      <c r="X105" s="521"/>
      <c r="Y105" s="521"/>
      <c r="Z105" s="521"/>
      <c r="AA105" s="521"/>
      <c r="AB105" s="521"/>
      <c r="AC105" s="521"/>
      <c r="AD105" s="521"/>
      <c r="AE105" s="526"/>
      <c r="AF105" s="1108"/>
      <c r="AG105" s="1104"/>
      <c r="AH105" s="1104"/>
      <c r="AI105" s="1108"/>
      <c r="AJ105" s="1104"/>
      <c r="AK105" s="1104"/>
      <c r="AL105" s="516"/>
    </row>
    <row r="107" spans="1:179" ht="11.25" customHeight="1">
      <c r="A107" s="707" t="s">
        <v>2004</v>
      </c>
    </row>
    <row r="108" spans="1:179" ht="17.25" customHeight="1"/>
    <row r="109" spans="1:179" ht="21" customHeight="1">
      <c r="E109" s="553" t="s">
        <v>5</v>
      </c>
      <c r="F109" s="555" t="e">
        <f>INDEX(IP_MAIN_LIST_NAME_IP,MATCH(A109,IP_MAIN_LIST_IP_ID,0))&amp;" ("&amp;INDEX(IP_MAIN_START_DATE,MATCH(A109,IP_MAIN_LIST_IP_ID,0))&amp;"-"&amp;INDEX(IP_MAIN_END_DATE,MATCH(A109,IP_MAIN_LIST_IP_ID,0))&amp;")"</f>
        <v>#REF!</v>
      </c>
      <c r="G109" s="556"/>
      <c r="H109" s="557"/>
      <c r="I109" s="557"/>
      <c r="J109" s="557"/>
      <c r="K109" s="557"/>
      <c r="L109" s="557"/>
      <c r="M109" s="557"/>
      <c r="N109" s="557"/>
      <c r="O109" s="556"/>
      <c r="P109" s="556"/>
      <c r="Q109" s="556"/>
      <c r="R109" s="556"/>
      <c r="S109" s="556"/>
      <c r="T109" s="556"/>
      <c r="U109" s="558"/>
      <c r="V109" s="558"/>
      <c r="W109" s="558"/>
      <c r="X109" s="558"/>
      <c r="Y109" s="558"/>
      <c r="Z109" s="558"/>
      <c r="AA109" s="558"/>
      <c r="AB109" s="556"/>
      <c r="AC109" s="557"/>
      <c r="AD109" s="557"/>
      <c r="AE109" s="557"/>
      <c r="AF109" s="557"/>
      <c r="AG109" s="557"/>
      <c r="AH109" s="557"/>
      <c r="AI109" s="557"/>
      <c r="AJ109" s="557"/>
      <c r="AK109" s="557"/>
      <c r="AL109" s="557"/>
      <c r="AM109" s="557"/>
      <c r="AN109" s="557"/>
      <c r="AO109" s="557"/>
      <c r="AP109" s="557"/>
      <c r="AQ109" s="557"/>
      <c r="AR109" s="557"/>
      <c r="AS109" s="557"/>
      <c r="AT109" s="557"/>
      <c r="AU109" s="557"/>
      <c r="AV109" s="557"/>
      <c r="AW109" s="557"/>
      <c r="AX109" s="557"/>
      <c r="AY109" s="557"/>
      <c r="AZ109" s="557"/>
      <c r="BA109" s="557"/>
      <c r="BB109" s="557"/>
      <c r="BC109" s="557"/>
      <c r="BD109" s="557"/>
      <c r="BE109" s="557"/>
      <c r="BF109" s="557"/>
      <c r="BG109" s="557"/>
      <c r="BH109" s="557"/>
      <c r="BI109" s="557"/>
      <c r="BJ109" s="557"/>
      <c r="BK109" s="557"/>
      <c r="BL109" s="557"/>
      <c r="BM109" s="557"/>
      <c r="BN109" s="557"/>
      <c r="BO109" s="557"/>
      <c r="BP109" s="557"/>
      <c r="BQ109" s="557"/>
      <c r="BR109" s="557"/>
      <c r="BS109" s="557"/>
      <c r="BT109" s="557"/>
      <c r="BU109" s="557"/>
      <c r="BV109" s="557"/>
      <c r="BW109" s="557"/>
      <c r="BX109" s="557"/>
      <c r="BY109" s="557"/>
      <c r="BZ109" s="557"/>
      <c r="CA109" s="557"/>
      <c r="CB109" s="557"/>
      <c r="CC109" s="557"/>
      <c r="CD109" s="557"/>
      <c r="CE109" s="557"/>
      <c r="CF109" s="557"/>
      <c r="CG109" s="557"/>
      <c r="CH109" s="557"/>
      <c r="CI109" s="557"/>
      <c r="CJ109" s="557"/>
      <c r="CK109" s="557"/>
      <c r="CL109" s="559"/>
      <c r="CM109" s="559"/>
      <c r="CN109" s="559"/>
      <c r="CO109" s="559"/>
      <c r="CP109" s="559"/>
      <c r="CQ109" s="559"/>
      <c r="CR109" s="559"/>
      <c r="CS109" s="559"/>
      <c r="CT109" s="559"/>
      <c r="CU109" s="559"/>
      <c r="CV109" s="559"/>
      <c r="CW109" s="559"/>
      <c r="CX109" s="559"/>
      <c r="CY109" s="559"/>
      <c r="CZ109" s="559"/>
      <c r="DA109" s="559"/>
      <c r="DB109" s="559"/>
      <c r="DC109" s="559"/>
      <c r="DD109" s="559"/>
      <c r="DE109" s="559"/>
      <c r="DF109" s="559"/>
      <c r="DG109" s="559"/>
      <c r="DH109" s="559"/>
      <c r="DI109" s="559"/>
      <c r="DJ109" s="559"/>
      <c r="DK109" s="559"/>
      <c r="DL109" s="559"/>
      <c r="DM109" s="559"/>
      <c r="DN109" s="559"/>
      <c r="DO109" s="559"/>
      <c r="DP109" s="559"/>
      <c r="DQ109" s="559"/>
      <c r="DR109" s="559"/>
      <c r="DS109" s="559"/>
      <c r="DT109" s="559"/>
      <c r="DU109" s="559"/>
      <c r="DV109" s="559"/>
      <c r="DW109" s="559"/>
      <c r="DX109" s="559"/>
      <c r="DY109" s="559"/>
      <c r="DZ109" s="559"/>
      <c r="EA109" s="559"/>
      <c r="EB109" s="559"/>
      <c r="EC109" s="559"/>
      <c r="ED109" s="559"/>
      <c r="EE109" s="559"/>
      <c r="EF109" s="559"/>
      <c r="EG109" s="559"/>
      <c r="EH109" s="559"/>
      <c r="EI109" s="559"/>
      <c r="EJ109" s="559"/>
      <c r="EK109" s="559"/>
      <c r="EL109" s="559"/>
      <c r="EM109" s="559"/>
      <c r="EN109" s="559"/>
      <c r="EO109" s="559"/>
      <c r="EP109" s="559"/>
      <c r="EQ109" s="559"/>
      <c r="ER109" s="559"/>
      <c r="ES109" s="559"/>
      <c r="ET109" s="559"/>
      <c r="EU109" s="559"/>
      <c r="EV109" s="559"/>
      <c r="EW109" s="559"/>
      <c r="EX109" s="559"/>
      <c r="EY109" s="559"/>
      <c r="EZ109" s="559"/>
      <c r="FA109" s="559"/>
      <c r="FB109" s="559"/>
      <c r="FC109" s="559"/>
      <c r="FD109" s="559"/>
      <c r="FE109" s="559"/>
      <c r="FF109" s="559"/>
      <c r="FG109" s="559"/>
      <c r="FH109" s="559"/>
      <c r="FI109" s="559"/>
      <c r="FJ109" s="559"/>
      <c r="FK109" s="559"/>
      <c r="FL109" s="559"/>
      <c r="FM109" s="559"/>
      <c r="FN109" s="559"/>
      <c r="FO109" s="559"/>
      <c r="FP109" s="559"/>
      <c r="FQ109" s="559"/>
      <c r="FR109" s="559"/>
      <c r="FS109" s="559"/>
      <c r="FT109" s="559"/>
      <c r="FU109" s="559"/>
      <c r="FV109" s="560"/>
      <c r="FW109" s="554"/>
    </row>
    <row r="110" spans="1:179" ht="24.75" customHeight="1">
      <c r="F110" s="561">
        <v>1</v>
      </c>
      <c r="G110" s="45"/>
      <c r="H110" s="40"/>
      <c r="I110" s="562"/>
      <c r="J110" s="563"/>
      <c r="K110" s="563"/>
      <c r="L110" s="563"/>
      <c r="M110" s="563"/>
      <c r="N110" s="563"/>
      <c r="O110" s="564"/>
      <c r="P110" s="564"/>
      <c r="Q110" s="564"/>
      <c r="R110" s="564"/>
      <c r="S110" s="564"/>
      <c r="T110" s="564"/>
      <c r="U110" s="564"/>
      <c r="V110" s="564"/>
      <c r="W110" s="564"/>
      <c r="X110" s="564"/>
      <c r="Y110" s="564"/>
      <c r="Z110" s="564"/>
      <c r="AA110" s="564"/>
      <c r="AB110" s="564"/>
      <c r="AC110" s="563"/>
      <c r="AD110" s="563"/>
      <c r="AE110" s="563"/>
      <c r="AF110" s="563"/>
      <c r="AG110" s="563"/>
      <c r="AH110" s="563"/>
      <c r="AI110" s="563"/>
      <c r="AJ110" s="563"/>
      <c r="AK110" s="563"/>
      <c r="AL110" s="563"/>
      <c r="AM110" s="563"/>
      <c r="AN110" s="563"/>
      <c r="AO110" s="563"/>
      <c r="AP110" s="563"/>
      <c r="AQ110" s="563"/>
      <c r="AR110" s="563"/>
      <c r="AS110" s="563"/>
      <c r="AT110" s="563"/>
      <c r="AU110" s="563"/>
      <c r="AV110" s="563"/>
      <c r="AW110" s="563"/>
      <c r="AX110" s="563"/>
      <c r="AY110" s="563"/>
      <c r="AZ110" s="563"/>
      <c r="BA110" s="563"/>
      <c r="BB110" s="563"/>
      <c r="BC110" s="563"/>
      <c r="BD110" s="563"/>
      <c r="BE110" s="563"/>
      <c r="BF110" s="563"/>
      <c r="BG110" s="563"/>
      <c r="BH110" s="563"/>
      <c r="BI110" s="563"/>
      <c r="BJ110" s="563"/>
      <c r="BK110" s="563"/>
      <c r="BL110" s="563"/>
      <c r="BM110" s="563"/>
      <c r="BN110" s="563"/>
      <c r="BO110" s="563"/>
      <c r="BP110" s="563"/>
      <c r="BQ110" s="563"/>
      <c r="BR110" s="563"/>
      <c r="BS110" s="563"/>
      <c r="BT110" s="564"/>
      <c r="BU110" s="564"/>
      <c r="BV110" s="564"/>
      <c r="BW110" s="564"/>
      <c r="BX110" s="564"/>
      <c r="BY110" s="564"/>
      <c r="BZ110" s="564"/>
      <c r="CA110" s="564"/>
      <c r="CB110" s="564"/>
      <c r="CC110" s="564"/>
      <c r="CD110" s="564"/>
      <c r="CE110" s="564"/>
      <c r="CF110" s="564"/>
      <c r="CG110" s="564"/>
      <c r="CH110" s="564"/>
      <c r="CI110" s="564"/>
      <c r="CJ110" s="564"/>
      <c r="CK110" s="564"/>
      <c r="CL110" s="563"/>
      <c r="CM110" s="563"/>
      <c r="CN110" s="563"/>
      <c r="CO110" s="563"/>
      <c r="CP110" s="563"/>
      <c r="CQ110" s="563"/>
      <c r="CR110" s="563"/>
      <c r="CS110" s="563"/>
      <c r="CT110" s="563"/>
      <c r="CU110" s="563"/>
      <c r="CV110" s="563"/>
      <c r="CW110" s="563"/>
      <c r="CX110" s="563"/>
      <c r="CY110" s="564"/>
      <c r="CZ110" s="564"/>
      <c r="DA110" s="564"/>
      <c r="DB110" s="564"/>
      <c r="DC110" s="564"/>
      <c r="DD110" s="564"/>
      <c r="DE110" s="564"/>
      <c r="DF110" s="564"/>
      <c r="DG110" s="564"/>
      <c r="DH110" s="564"/>
      <c r="DI110" s="564"/>
      <c r="DJ110" s="564"/>
      <c r="DK110" s="563"/>
      <c r="DL110" s="563"/>
      <c r="DM110" s="563"/>
      <c r="DN110" s="563"/>
      <c r="DO110" s="563"/>
      <c r="DP110" s="563"/>
      <c r="DQ110" s="563"/>
      <c r="DR110" s="563"/>
      <c r="DS110" s="563"/>
      <c r="DT110" s="563"/>
      <c r="DU110" s="563"/>
      <c r="DV110" s="563"/>
      <c r="DW110" s="563"/>
      <c r="DX110" s="563"/>
      <c r="DY110" s="563"/>
      <c r="DZ110" s="563"/>
      <c r="EA110" s="563"/>
      <c r="EB110" s="563"/>
      <c r="EC110" s="563"/>
      <c r="ED110" s="563"/>
      <c r="EE110" s="563"/>
      <c r="EF110" s="563"/>
      <c r="EG110" s="563"/>
      <c r="EH110" s="563"/>
      <c r="EI110" s="563"/>
      <c r="EJ110" s="563"/>
      <c r="EK110" s="563"/>
      <c r="EL110" s="563"/>
      <c r="EM110" s="563"/>
      <c r="EN110" s="563"/>
      <c r="EO110" s="563"/>
      <c r="EP110" s="563"/>
      <c r="EQ110" s="563"/>
      <c r="ER110" s="563"/>
      <c r="ES110" s="563"/>
      <c r="ET110" s="563"/>
      <c r="EU110" s="563"/>
      <c r="EV110" s="563"/>
      <c r="EW110" s="563"/>
      <c r="EX110" s="563"/>
      <c r="EY110" s="563"/>
      <c r="EZ110" s="563"/>
      <c r="FA110" s="563"/>
      <c r="FB110" s="563"/>
      <c r="FC110" s="563"/>
      <c r="FD110" s="563"/>
      <c r="FE110" s="563"/>
      <c r="FF110" s="563"/>
      <c r="FG110" s="563"/>
      <c r="FH110" s="563"/>
      <c r="FI110" s="563"/>
      <c r="FJ110" s="563"/>
      <c r="FK110" s="563"/>
      <c r="FL110" s="563"/>
      <c r="FM110" s="563"/>
      <c r="FN110" s="563"/>
      <c r="FO110" s="563"/>
      <c r="FP110" s="563"/>
      <c r="FQ110" s="563"/>
      <c r="FR110" s="563"/>
      <c r="FS110" s="563"/>
      <c r="FT110" s="563"/>
      <c r="FU110" s="563"/>
      <c r="FV110" s="563"/>
      <c r="FW110" s="563"/>
    </row>
    <row r="111" spans="1:179" ht="12" customHeight="1">
      <c r="F111" s="565"/>
      <c r="G111" s="532" t="s">
        <v>1223</v>
      </c>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2"/>
      <c r="AY111" s="532"/>
      <c r="AZ111" s="532"/>
      <c r="BA111" s="532"/>
      <c r="BB111" s="532"/>
      <c r="BC111" s="532"/>
      <c r="BD111" s="532"/>
      <c r="BE111" s="532"/>
      <c r="BF111" s="532"/>
      <c r="BG111" s="532"/>
      <c r="BH111" s="532"/>
      <c r="BI111" s="532"/>
      <c r="BJ111" s="532"/>
      <c r="BK111" s="532"/>
      <c r="BL111" s="532"/>
      <c r="BM111" s="532"/>
      <c r="BN111" s="532"/>
      <c r="BO111" s="532"/>
      <c r="BP111" s="532"/>
      <c r="BQ111" s="532"/>
      <c r="BR111" s="532"/>
      <c r="BS111" s="532"/>
      <c r="BT111" s="532"/>
      <c r="BU111" s="532"/>
      <c r="BV111" s="532"/>
      <c r="BW111" s="532"/>
      <c r="BX111" s="532"/>
      <c r="BY111" s="532"/>
      <c r="BZ111" s="532"/>
      <c r="CA111" s="532"/>
      <c r="CB111" s="532"/>
      <c r="CC111" s="532"/>
      <c r="CD111" s="532"/>
      <c r="CE111" s="532"/>
      <c r="CF111" s="532"/>
      <c r="CG111" s="532"/>
      <c r="CH111" s="532"/>
      <c r="CI111" s="532"/>
      <c r="CJ111" s="532"/>
      <c r="CK111" s="532"/>
      <c r="CL111" s="532"/>
      <c r="CM111" s="532"/>
      <c r="CN111" s="532"/>
      <c r="CO111" s="532"/>
      <c r="CP111" s="532"/>
      <c r="CQ111" s="532"/>
      <c r="CR111" s="532"/>
      <c r="CS111" s="532"/>
      <c r="CT111" s="532"/>
      <c r="CU111" s="532"/>
      <c r="CV111" s="532"/>
      <c r="CW111" s="532"/>
      <c r="CX111" s="532"/>
      <c r="CY111" s="532"/>
      <c r="CZ111" s="532"/>
      <c r="DA111" s="532"/>
      <c r="DB111" s="532"/>
      <c r="DC111" s="532"/>
      <c r="DD111" s="532"/>
      <c r="DE111" s="532"/>
      <c r="DF111" s="532"/>
      <c r="DG111" s="532"/>
      <c r="DH111" s="532"/>
      <c r="DI111" s="532"/>
      <c r="DJ111" s="532"/>
      <c r="DK111" s="532"/>
      <c r="DL111" s="532"/>
      <c r="DM111" s="532"/>
      <c r="DN111" s="532"/>
      <c r="DO111" s="532"/>
      <c r="DP111" s="532"/>
      <c r="DQ111" s="532"/>
      <c r="DR111" s="532"/>
      <c r="DS111" s="532"/>
      <c r="DT111" s="532"/>
      <c r="DU111" s="532"/>
      <c r="DV111" s="532"/>
      <c r="DW111" s="532"/>
      <c r="DX111" s="532"/>
      <c r="DY111" s="532"/>
      <c r="DZ111" s="532"/>
      <c r="EA111" s="532"/>
      <c r="EB111" s="532"/>
      <c r="EC111" s="532"/>
      <c r="ED111" s="532"/>
      <c r="EE111" s="532"/>
      <c r="EF111" s="532"/>
      <c r="EG111" s="532"/>
      <c r="EH111" s="532"/>
      <c r="EI111" s="532"/>
      <c r="EJ111" s="532"/>
      <c r="EK111" s="532"/>
      <c r="EL111" s="532"/>
      <c r="EM111" s="532"/>
      <c r="EN111" s="532"/>
      <c r="EO111" s="532"/>
      <c r="EP111" s="532"/>
      <c r="EQ111" s="532"/>
      <c r="ER111" s="532"/>
      <c r="ES111" s="532"/>
      <c r="ET111" s="532"/>
      <c r="EU111" s="532"/>
      <c r="EV111" s="532"/>
      <c r="EW111" s="532"/>
      <c r="EX111" s="532"/>
      <c r="EY111" s="532"/>
      <c r="EZ111" s="532"/>
      <c r="FA111" s="532"/>
      <c r="FB111" s="532"/>
      <c r="FC111" s="532"/>
      <c r="FD111" s="532"/>
      <c r="FE111" s="532"/>
      <c r="FF111" s="532"/>
      <c r="FG111" s="532"/>
      <c r="FH111" s="532"/>
      <c r="FI111" s="532"/>
      <c r="FJ111" s="532"/>
      <c r="FK111" s="532"/>
      <c r="FL111" s="532"/>
      <c r="FM111" s="532"/>
      <c r="FN111" s="532"/>
      <c r="FO111" s="532"/>
      <c r="FP111" s="532"/>
      <c r="FQ111" s="532"/>
      <c r="FR111" s="532"/>
      <c r="FS111" s="532"/>
      <c r="FT111" s="532"/>
      <c r="FU111" s="532"/>
      <c r="FV111" s="532"/>
      <c r="FW111" s="566"/>
    </row>
    <row r="113" spans="1:34" ht="11.25" customHeight="1">
      <c r="A113" s="707" t="s">
        <v>2005</v>
      </c>
    </row>
    <row r="115" spans="1:34" ht="15" customHeight="1">
      <c r="D115" s="1059" t="s">
        <v>204</v>
      </c>
      <c r="E115" s="1062" t="s">
        <v>200</v>
      </c>
      <c r="F115" s="1063"/>
      <c r="G115" s="1064"/>
      <c r="H115" s="1065" t="str">
        <f>IF(A115="","",INDEX(DIFFERENTIATION_UNMERGE_VD,MATCH(A115,DIFFERENTIATION_ID_DIFF,0)))</f>
        <v/>
      </c>
      <c r="I115" s="1065"/>
      <c r="J115" s="1065"/>
      <c r="K115" s="1065"/>
      <c r="L115" s="1065"/>
      <c r="M115" s="1065"/>
      <c r="N115" s="1065"/>
      <c r="O115" s="1065"/>
      <c r="P115" s="1065"/>
      <c r="Q115" s="1065"/>
      <c r="R115" s="1065"/>
      <c r="S115" s="429"/>
      <c r="T115" s="430"/>
      <c r="AC115" s="833"/>
      <c r="AE115" t="s">
        <v>5</v>
      </c>
      <c r="AG115" s="431" t="s">
        <v>698</v>
      </c>
      <c r="AH115" s="432">
        <v>3</v>
      </c>
    </row>
    <row r="116" spans="1:34" ht="15" customHeight="1">
      <c r="D116" s="1060"/>
      <c r="E116" s="1062" t="s">
        <v>674</v>
      </c>
      <c r="F116" s="1063"/>
      <c r="G116" s="1064"/>
      <c r="H116" s="1065" t="str">
        <f>IF(A115="","",INDEX(DIFFERENTIATION_UNMERGE_AREA,MATCH(A115,DIFFERENTIATION_ID_DIFF,0)))</f>
        <v/>
      </c>
      <c r="I116" s="1065"/>
      <c r="J116" s="1065"/>
      <c r="K116" s="1065"/>
      <c r="L116" s="1065"/>
      <c r="M116" s="1065"/>
      <c r="N116" s="1065"/>
      <c r="O116" s="1065"/>
      <c r="P116" s="1065"/>
      <c r="Q116" s="1065"/>
      <c r="R116" s="1065"/>
      <c r="S116" s="429"/>
      <c r="T116" s="430"/>
      <c r="AC116" s="833"/>
    </row>
    <row r="117" spans="1:34" ht="15" customHeight="1">
      <c r="D117" s="1060"/>
      <c r="E117" s="1062" t="s">
        <v>675</v>
      </c>
      <c r="F117" s="1063"/>
      <c r="G117" s="1064"/>
      <c r="H117" s="1065" t="str">
        <f>IF(A115="","",INDEX(DIFFERENTIATION_UNMERGE_SYSTEM,MATCH(A115,DIFFERENTIATION_ID_DIFF,0)))</f>
        <v/>
      </c>
      <c r="I117" s="1065"/>
      <c r="J117" s="1065"/>
      <c r="K117" s="1065"/>
      <c r="L117" s="1065"/>
      <c r="M117" s="1065"/>
      <c r="N117" s="1065"/>
      <c r="O117" s="1065"/>
      <c r="P117" s="1065"/>
      <c r="Q117" s="1065"/>
      <c r="R117" s="1065"/>
      <c r="S117" s="429"/>
      <c r="T117" s="430"/>
      <c r="AC117" s="833"/>
    </row>
    <row r="118" spans="1:34" ht="24.75" customHeight="1">
      <c r="D118" s="1060"/>
      <c r="E118" s="1066" t="s">
        <v>699</v>
      </c>
      <c r="F118" s="1066"/>
      <c r="G118" s="1066"/>
      <c r="H118" s="1066"/>
      <c r="I118" s="1066"/>
      <c r="J118" s="1066"/>
      <c r="K118" s="1066"/>
      <c r="L118" s="1066"/>
      <c r="M118" s="1066"/>
      <c r="N118" s="1066"/>
      <c r="O118" s="1066"/>
      <c r="P118" s="1066"/>
      <c r="Q118" s="410">
        <f>SUMIF(T119:T120,"i",Q119:Q120)</f>
        <v>0</v>
      </c>
      <c r="R118" s="434"/>
      <c r="S118" s="141" t="s">
        <v>700</v>
      </c>
      <c r="T118" s="430" t="s">
        <v>701</v>
      </c>
      <c r="U118" s="975">
        <v>1</v>
      </c>
      <c r="V118" s="975" t="e">
        <f>INDEX(B_FHD_FLAG_INDEX_1,1,MATCH(A115,B_FHD_FLAG_DIFFERENTIATION,0))</f>
        <v>#REF!</v>
      </c>
      <c r="AC118" s="833"/>
    </row>
    <row r="119" spans="1:34" ht="11.25" hidden="1" customHeight="1">
      <c r="D119" s="1060"/>
      <c r="E119" s="165"/>
      <c r="F119" s="165">
        <v>0</v>
      </c>
      <c r="G119" s="165"/>
      <c r="H119" s="165"/>
      <c r="I119" s="165"/>
      <c r="J119" s="165"/>
      <c r="K119" s="165"/>
      <c r="L119" s="165"/>
      <c r="M119" s="165"/>
      <c r="N119" s="165"/>
      <c r="O119" s="165"/>
      <c r="P119" s="165"/>
      <c r="Q119" s="165"/>
      <c r="R119" s="165"/>
      <c r="S119" s="164"/>
      <c r="T119" s="435"/>
      <c r="U119" s="833"/>
      <c r="V119" s="833"/>
      <c r="AC119" s="833"/>
    </row>
    <row r="120" spans="1:34" ht="11.25" customHeight="1">
      <c r="D120" s="1060"/>
      <c r="E120" s="366" t="s">
        <v>5</v>
      </c>
      <c r="F120" s="75" t="s">
        <v>5</v>
      </c>
      <c r="G120" s="75" t="s">
        <v>704</v>
      </c>
      <c r="H120" s="86" t="s">
        <v>5</v>
      </c>
      <c r="I120" s="86"/>
      <c r="J120" s="86"/>
      <c r="K120" s="86"/>
      <c r="L120" s="86"/>
      <c r="M120" s="86"/>
      <c r="N120" s="86"/>
      <c r="O120" s="86"/>
      <c r="P120" s="86"/>
      <c r="Q120" s="86"/>
      <c r="R120" s="103"/>
      <c r="S120" s="437"/>
      <c r="T120" s="435"/>
      <c r="U120" s="833"/>
      <c r="V120" s="833"/>
      <c r="AC120" s="833"/>
    </row>
    <row r="121" spans="1:34" ht="24.75" customHeight="1">
      <c r="D121" s="1060"/>
      <c r="E121" s="1066" t="s">
        <v>702</v>
      </c>
      <c r="F121" s="1066"/>
      <c r="G121" s="1066"/>
      <c r="H121" s="1066"/>
      <c r="I121" s="1066"/>
      <c r="J121" s="1066"/>
      <c r="K121" s="1066"/>
      <c r="L121" s="1066"/>
      <c r="M121" s="1066"/>
      <c r="N121" s="1066"/>
      <c r="O121" s="1066"/>
      <c r="P121" s="1066"/>
      <c r="Q121" s="410">
        <f>SUMIF(T122:T123,"i",Q122:Q123)</f>
        <v>0</v>
      </c>
      <c r="R121" s="434"/>
      <c r="S121" s="141" t="s">
        <v>703</v>
      </c>
      <c r="T121" s="430" t="s">
        <v>701</v>
      </c>
      <c r="U121" s="975">
        <v>1</v>
      </c>
      <c r="V121" s="975" t="e">
        <f>INDEX(B_FHD_FLAG_INDEX_2,1,MATCH(A115,B_FHD_FLAG_DIFFERENTIATION,0))</f>
        <v>#REF!</v>
      </c>
    </row>
    <row r="122" spans="1:34" ht="11.25" hidden="1" customHeight="1">
      <c r="D122" s="1060"/>
      <c r="E122" s="165"/>
      <c r="F122" s="165">
        <v>0</v>
      </c>
      <c r="G122" s="165"/>
      <c r="H122" s="165"/>
      <c r="I122" s="165"/>
      <c r="J122" s="165"/>
      <c r="K122" s="165"/>
      <c r="L122" s="165"/>
      <c r="M122" s="165"/>
      <c r="N122" s="165"/>
      <c r="O122" s="165"/>
      <c r="P122" s="165"/>
      <c r="Q122" s="165"/>
      <c r="R122" s="165"/>
      <c r="S122" s="164"/>
      <c r="T122" s="435"/>
      <c r="U122" s="833"/>
      <c r="V122" s="833"/>
    </row>
    <row r="123" spans="1:34" ht="11.25" customHeight="1">
      <c r="D123" s="1061"/>
      <c r="E123" s="366" t="s">
        <v>5</v>
      </c>
      <c r="F123" s="75" t="s">
        <v>5</v>
      </c>
      <c r="G123" s="75" t="s">
        <v>704</v>
      </c>
      <c r="H123" s="86" t="s">
        <v>5</v>
      </c>
      <c r="I123" s="86"/>
      <c r="J123" s="86"/>
      <c r="K123" s="86"/>
      <c r="L123" s="86"/>
      <c r="M123" s="86"/>
      <c r="N123" s="86"/>
      <c r="O123" s="86"/>
      <c r="P123" s="86"/>
      <c r="Q123" s="86"/>
      <c r="R123" s="103"/>
      <c r="S123" s="437"/>
      <c r="T123" s="435"/>
      <c r="U123" s="833"/>
      <c r="V123" s="833"/>
    </row>
    <row r="125" spans="1:34" ht="11.25" customHeight="1">
      <c r="A125" s="707" t="s">
        <v>2006</v>
      </c>
    </row>
    <row r="127" spans="1:34" ht="15" hidden="1" customHeight="1">
      <c r="D127" s="1059" t="s">
        <v>204</v>
      </c>
      <c r="E127" s="1062" t="s">
        <v>200</v>
      </c>
      <c r="F127" s="1063"/>
      <c r="G127" s="1064"/>
      <c r="H127" s="1065" t="str">
        <f>IF(A127="","",INDEX(DIFFERENTIATION_UNMERGE_VD,MATCH(A127,DIFFERENTIATION_ID_DIFF,0)))</f>
        <v/>
      </c>
      <c r="I127" s="1065"/>
      <c r="J127" s="1065"/>
      <c r="K127" s="1065"/>
      <c r="L127" s="1065"/>
      <c r="M127" s="1065"/>
      <c r="N127" s="1065"/>
      <c r="O127" s="1065"/>
      <c r="P127" s="1065"/>
      <c r="Q127" s="1065"/>
      <c r="R127" s="1065"/>
      <c r="S127" s="429"/>
      <c r="T127" s="430"/>
      <c r="AC127" s="833"/>
      <c r="AE127" t="s">
        <v>5</v>
      </c>
      <c r="AG127" s="431" t="s">
        <v>698</v>
      </c>
      <c r="AH127" s="432">
        <v>3</v>
      </c>
    </row>
    <row r="128" spans="1:34" ht="15" hidden="1" customHeight="1">
      <c r="D128" s="1060"/>
      <c r="E128" s="1062" t="s">
        <v>674</v>
      </c>
      <c r="F128" s="1063"/>
      <c r="G128" s="1064"/>
      <c r="H128" s="1065" t="str">
        <f>IF(A127="","",INDEX(DIFFERENTIATION_UNMERGE_AREA,MATCH(A127,DIFFERENTIATION_ID_DIFF,0)))</f>
        <v/>
      </c>
      <c r="I128" s="1065"/>
      <c r="J128" s="1065"/>
      <c r="K128" s="1065"/>
      <c r="L128" s="1065"/>
      <c r="M128" s="1065"/>
      <c r="N128" s="1065"/>
      <c r="O128" s="1065"/>
      <c r="P128" s="1065"/>
      <c r="Q128" s="1065"/>
      <c r="R128" s="1065"/>
      <c r="S128" s="429"/>
      <c r="T128" s="430"/>
      <c r="AC128" s="833"/>
    </row>
    <row r="129" spans="1:29" ht="15" hidden="1" customHeight="1">
      <c r="D129" s="1060"/>
      <c r="E129" s="1062" t="s">
        <v>675</v>
      </c>
      <c r="F129" s="1063"/>
      <c r="G129" s="1064"/>
      <c r="H129" s="1065" t="str">
        <f>IF(A127="","",INDEX(DIFFERENTIATION_UNMERGE_SYSTEM,MATCH(A127,DIFFERENTIATION_ID_DIFF,0)))</f>
        <v/>
      </c>
      <c r="I129" s="1065"/>
      <c r="J129" s="1065"/>
      <c r="K129" s="1065"/>
      <c r="L129" s="1065"/>
      <c r="M129" s="1065"/>
      <c r="N129" s="1065"/>
      <c r="O129" s="1065"/>
      <c r="P129" s="1065"/>
      <c r="Q129" s="1065"/>
      <c r="R129" s="1065"/>
      <c r="S129" s="429"/>
      <c r="T129" s="430"/>
      <c r="AC129" s="833"/>
    </row>
    <row r="130" spans="1:29" ht="24.75" hidden="1" customHeight="1">
      <c r="D130" s="1060"/>
      <c r="E130" s="1066" t="s">
        <v>699</v>
      </c>
      <c r="F130" s="1066"/>
      <c r="G130" s="1066"/>
      <c r="H130" s="1066"/>
      <c r="I130" s="1066"/>
      <c r="J130" s="1066"/>
      <c r="K130" s="1066"/>
      <c r="L130" s="1066"/>
      <c r="M130" s="1066"/>
      <c r="N130" s="1066"/>
      <c r="O130" s="1066"/>
      <c r="P130" s="1066"/>
      <c r="Q130" s="410">
        <f>SUMIF(T131:T132,"i",Q131:Q132)</f>
        <v>0</v>
      </c>
      <c r="R130" s="434"/>
      <c r="S130" s="141" t="s">
        <v>700</v>
      </c>
      <c r="T130" s="430" t="s">
        <v>701</v>
      </c>
      <c r="U130" s="975">
        <v>1</v>
      </c>
      <c r="V130" s="975" t="e">
        <f>INDEX(B_FHD_FLAG_INDEX_1,1,MATCH(A127,B_FHD_FLAG_DIFFERENTIATION,0))</f>
        <v>#REF!</v>
      </c>
      <c r="AC130" s="833"/>
    </row>
    <row r="131" spans="1:29" ht="11.25" hidden="1" customHeight="1">
      <c r="D131" s="1060"/>
      <c r="E131" s="165"/>
      <c r="F131" s="165">
        <v>0</v>
      </c>
      <c r="G131" s="165"/>
      <c r="H131" s="165"/>
      <c r="I131" s="165"/>
      <c r="J131" s="165"/>
      <c r="K131" s="165"/>
      <c r="L131" s="165"/>
      <c r="M131" s="165"/>
      <c r="N131" s="165"/>
      <c r="O131" s="165"/>
      <c r="P131" s="165"/>
      <c r="Q131" s="165"/>
      <c r="R131" s="165"/>
      <c r="S131" s="164"/>
      <c r="T131" s="435"/>
      <c r="U131" s="833"/>
      <c r="V131" s="833"/>
      <c r="AC131" s="833"/>
    </row>
    <row r="132" spans="1:29" ht="11.25" hidden="1" customHeight="1">
      <c r="D132" s="1060"/>
      <c r="E132" s="366" t="s">
        <v>5</v>
      </c>
      <c r="F132" s="75" t="s">
        <v>5</v>
      </c>
      <c r="G132" s="75" t="s">
        <v>704</v>
      </c>
      <c r="H132" s="86" t="s">
        <v>5</v>
      </c>
      <c r="I132" s="86"/>
      <c r="J132" s="86"/>
      <c r="K132" s="86"/>
      <c r="L132" s="86"/>
      <c r="M132" s="86"/>
      <c r="N132" s="86"/>
      <c r="O132" s="86"/>
      <c r="P132" s="86"/>
      <c r="Q132" s="86"/>
      <c r="R132" s="103"/>
      <c r="S132" s="437"/>
      <c r="T132" s="435"/>
      <c r="U132" s="833"/>
      <c r="V132" s="833"/>
      <c r="AC132" s="833"/>
    </row>
    <row r="133" spans="1:29" ht="5.25" hidden="1" customHeight="1">
      <c r="D133" s="1060"/>
      <c r="E133" s="438"/>
      <c r="F133" s="438"/>
      <c r="G133" s="438"/>
      <c r="H133" s="438"/>
      <c r="I133" s="438"/>
      <c r="J133" s="438"/>
      <c r="K133" s="438"/>
      <c r="L133" s="438"/>
      <c r="M133" s="438"/>
      <c r="N133" s="438"/>
      <c r="O133" s="438"/>
      <c r="P133" s="438"/>
      <c r="Q133" s="376"/>
      <c r="R133" s="439"/>
      <c r="S133" s="165"/>
      <c r="T133" s="430" t="s">
        <v>701</v>
      </c>
      <c r="U133" s="975">
        <v>1</v>
      </c>
      <c r="V133" s="975" t="s">
        <v>684</v>
      </c>
    </row>
    <row r="134" spans="1:29" ht="5.25" hidden="1" customHeight="1">
      <c r="D134" s="1060"/>
      <c r="E134" s="165"/>
      <c r="F134" s="165"/>
      <c r="G134" s="165"/>
      <c r="H134" s="165"/>
      <c r="I134" s="165"/>
      <c r="J134" s="165"/>
      <c r="K134" s="165"/>
      <c r="L134" s="165"/>
      <c r="M134" s="165"/>
      <c r="N134" s="165"/>
      <c r="O134" s="165"/>
      <c r="P134" s="165"/>
      <c r="Q134" s="165"/>
      <c r="R134" s="165"/>
      <c r="S134" s="164"/>
      <c r="T134" s="435"/>
      <c r="U134" s="833"/>
      <c r="V134" s="833"/>
    </row>
    <row r="135" spans="1:29" ht="5.25" hidden="1" customHeight="1">
      <c r="D135" s="1061"/>
      <c r="E135" s="440"/>
      <c r="F135" s="441"/>
      <c r="G135" s="441"/>
      <c r="H135" s="442"/>
      <c r="I135" s="442"/>
      <c r="J135" s="442"/>
      <c r="K135" s="442"/>
      <c r="L135" s="442"/>
      <c r="M135" s="442"/>
      <c r="N135" s="442"/>
      <c r="O135" s="442"/>
      <c r="P135" s="442"/>
      <c r="Q135" s="442"/>
      <c r="R135" s="443"/>
      <c r="S135" s="444"/>
      <c r="T135" s="435"/>
      <c r="U135" s="833"/>
      <c r="V135" s="833"/>
    </row>
    <row r="136" spans="1:29" ht="17.25" customHeight="1">
      <c r="D136" s="728"/>
    </row>
    <row r="137" spans="1:29" ht="11.25" customHeight="1">
      <c r="A137" s="707" t="s">
        <v>2007</v>
      </c>
    </row>
    <row r="139" spans="1:29" ht="45" customHeight="1">
      <c r="E139" s="1172"/>
      <c r="F139" s="867" t="s">
        <v>204</v>
      </c>
      <c r="G139" s="1175" t="s">
        <v>5</v>
      </c>
      <c r="H139" s="265"/>
      <c r="I139" s="729" t="s">
        <v>204</v>
      </c>
      <c r="J139" s="583" t="s">
        <v>2008</v>
      </c>
      <c r="K139" s="117" t="s">
        <v>669</v>
      </c>
      <c r="L139" s="940" t="s">
        <v>669</v>
      </c>
      <c r="M139" s="905"/>
      <c r="N139" s="117" t="s">
        <v>669</v>
      </c>
      <c r="O139" s="117" t="s">
        <v>669</v>
      </c>
      <c r="P139" s="117" t="s">
        <v>669</v>
      </c>
      <c r="Q139" s="549">
        <f>SUM(Q140:Q142)</f>
        <v>0</v>
      </c>
      <c r="R139" s="549">
        <f>IF(R136=0,0,(Q136/R136)*100)</f>
        <v>0</v>
      </c>
      <c r="S139" s="917"/>
      <c r="T139" s="430" t="s">
        <v>701</v>
      </c>
    </row>
    <row r="140" spans="1:29" ht="11.25" customHeight="1">
      <c r="E140" s="1173"/>
      <c r="F140" s="867"/>
      <c r="G140" s="1175"/>
      <c r="H140" s="858"/>
      <c r="I140" s="1103" t="s">
        <v>1173</v>
      </c>
      <c r="J140" s="1170"/>
      <c r="K140" s="1171"/>
      <c r="L140" s="573"/>
      <c r="M140" s="730" t="s">
        <v>204</v>
      </c>
      <c r="N140" s="171"/>
      <c r="O140" s="229"/>
      <c r="P140" s="285"/>
      <c r="Q140" s="229"/>
      <c r="R140" s="298">
        <v>0</v>
      </c>
      <c r="S140" s="917"/>
      <c r="T140" s="430"/>
    </row>
    <row r="141" spans="1:29" ht="11.25" customHeight="1">
      <c r="E141" s="1173"/>
      <c r="F141" s="867"/>
      <c r="G141" s="1175"/>
      <c r="H141" s="858"/>
      <c r="I141" s="1103"/>
      <c r="J141" s="1170"/>
      <c r="K141" s="1167"/>
      <c r="L141" s="731"/>
      <c r="M141" s="732"/>
      <c r="N141" s="86" t="s">
        <v>2009</v>
      </c>
      <c r="O141" s="86"/>
      <c r="P141" s="86"/>
      <c r="Q141" s="86"/>
      <c r="R141" s="103"/>
      <c r="S141" s="917"/>
      <c r="T141" s="430"/>
    </row>
    <row r="142" spans="1:29" ht="11.25" customHeight="1">
      <c r="E142" s="1174"/>
      <c r="F142" s="867"/>
      <c r="G142" s="1176"/>
      <c r="H142" s="731" t="s">
        <v>5</v>
      </c>
      <c r="I142" s="732"/>
      <c r="J142" s="86" t="s">
        <v>2010</v>
      </c>
      <c r="K142" s="86"/>
      <c r="L142" s="86"/>
      <c r="M142" s="86"/>
      <c r="N142" s="86"/>
      <c r="O142" s="86"/>
      <c r="P142" s="86"/>
      <c r="Q142" s="86"/>
      <c r="R142" s="103"/>
      <c r="S142" s="917"/>
      <c r="T142" s="430"/>
    </row>
    <row r="147" spans="1:23" ht="11.25" customHeight="1">
      <c r="E147" s="529"/>
      <c r="F147" s="529"/>
      <c r="G147" s="529"/>
      <c r="H147" s="858"/>
      <c r="I147" s="1103" t="s">
        <v>1173</v>
      </c>
      <c r="J147" s="1170"/>
      <c r="K147" s="1171"/>
      <c r="L147" s="573"/>
      <c r="M147" s="730" t="s">
        <v>204</v>
      </c>
      <c r="N147" s="171"/>
      <c r="O147" s="229"/>
      <c r="P147" s="285"/>
      <c r="Q147" s="229"/>
      <c r="R147" s="298">
        <v>0</v>
      </c>
      <c r="T147" s="430"/>
    </row>
    <row r="148" spans="1:23" ht="11.25" customHeight="1">
      <c r="E148" s="529"/>
      <c r="F148" s="529"/>
      <c r="G148" s="529"/>
      <c r="H148" s="858"/>
      <c r="I148" s="1103"/>
      <c r="J148" s="1170"/>
      <c r="K148" s="1167"/>
      <c r="L148" s="731"/>
      <c r="M148" s="732"/>
      <c r="N148" s="86" t="s">
        <v>2009</v>
      </c>
      <c r="O148" s="86"/>
      <c r="P148" s="86"/>
      <c r="Q148" s="86"/>
      <c r="R148" s="103"/>
      <c r="T148" s="430"/>
    </row>
    <row r="150" spans="1:23" ht="11.25" customHeight="1">
      <c r="E150" s="733"/>
      <c r="H150" s="734"/>
      <c r="I150" s="529"/>
      <c r="J150" s="535"/>
      <c r="K150" s="535"/>
      <c r="L150" s="573"/>
      <c r="M150" s="730" t="s">
        <v>204</v>
      </c>
      <c r="N150" s="171"/>
      <c r="O150" s="229"/>
      <c r="P150" s="285"/>
      <c r="Q150" s="229"/>
      <c r="R150" s="298">
        <v>0</v>
      </c>
      <c r="T150" s="430"/>
    </row>
    <row r="152" spans="1:23" ht="17.25" customHeight="1">
      <c r="A152" s="707" t="s">
        <v>2011</v>
      </c>
    </row>
    <row r="153" spans="1:23" ht="17.25" customHeight="1"/>
    <row r="154" spans="1:23" ht="17.25" customHeight="1">
      <c r="D154" s="1166"/>
      <c r="E154" s="876"/>
      <c r="F154" s="884"/>
      <c r="G154" s="1168"/>
      <c r="H154" s="1166"/>
      <c r="I154" s="1166">
        <v>1</v>
      </c>
      <c r="J154" s="1179"/>
      <c r="K154" s="920" t="s">
        <v>46</v>
      </c>
      <c r="L154" s="867"/>
      <c r="M154" s="867" t="s">
        <v>204</v>
      </c>
      <c r="N154" s="1177" t="str">
        <f>IF(Z154="","",INDEX(TERRITORY_MR_LIST,MATCH(Z154,TERRITORY_LIST_ID,0)))</f>
        <v/>
      </c>
      <c r="O154" s="920" t="s">
        <v>46</v>
      </c>
      <c r="P154" s="867"/>
      <c r="Q154" s="867" t="s">
        <v>204</v>
      </c>
      <c r="R154" s="1167" t="s">
        <v>5</v>
      </c>
      <c r="S154" s="845" t="s">
        <v>46</v>
      </c>
      <c r="T154" s="97"/>
      <c r="U154" s="97" t="s">
        <v>204</v>
      </c>
      <c r="V154" s="171" t="s">
        <v>5</v>
      </c>
      <c r="W154" s="197"/>
    </row>
    <row r="155" spans="1:23" ht="17.25" customHeight="1">
      <c r="D155" s="1166"/>
      <c r="E155" s="876"/>
      <c r="F155" s="885"/>
      <c r="G155" s="1168"/>
      <c r="H155" s="1166"/>
      <c r="I155" s="1166"/>
      <c r="J155" s="1179"/>
      <c r="K155" s="921"/>
      <c r="L155" s="867"/>
      <c r="M155" s="867"/>
      <c r="N155" s="1177"/>
      <c r="O155" s="921"/>
      <c r="P155" s="867"/>
      <c r="Q155" s="867"/>
      <c r="R155" s="1167"/>
      <c r="S155" s="845"/>
      <c r="T155" s="735"/>
      <c r="U155" s="736"/>
      <c r="V155" s="736" t="s">
        <v>538</v>
      </c>
      <c r="W155" s="737"/>
    </row>
    <row r="156" spans="1:23" ht="17.25" customHeight="1">
      <c r="D156" s="846"/>
      <c r="E156" s="877"/>
      <c r="F156" s="885"/>
      <c r="G156" s="1169"/>
      <c r="H156" s="846"/>
      <c r="I156" s="846"/>
      <c r="J156" s="1180"/>
      <c r="K156" s="921"/>
      <c r="L156" s="846"/>
      <c r="M156" s="846"/>
      <c r="N156" s="1178"/>
      <c r="O156" s="871"/>
      <c r="P156" s="735"/>
      <c r="Q156" s="736"/>
      <c r="R156" s="736" t="s">
        <v>539</v>
      </c>
      <c r="S156" s="738"/>
      <c r="T156" s="738"/>
      <c r="U156" s="738"/>
      <c r="V156" s="738"/>
      <c r="W156" s="737"/>
    </row>
    <row r="157" spans="1:23" ht="17.25" customHeight="1">
      <c r="D157" s="846"/>
      <c r="E157" s="877"/>
      <c r="F157" s="885"/>
      <c r="G157" s="1169"/>
      <c r="H157" s="846"/>
      <c r="I157" s="846"/>
      <c r="J157" s="1180"/>
      <c r="K157" s="871"/>
      <c r="L157" s="735"/>
      <c r="M157" s="736"/>
      <c r="N157" s="736" t="s">
        <v>540</v>
      </c>
      <c r="O157" s="736"/>
      <c r="P157" s="736"/>
      <c r="Q157" s="736"/>
      <c r="R157" s="736"/>
      <c r="S157" s="738"/>
      <c r="T157" s="738"/>
      <c r="U157" s="738"/>
      <c r="V157" s="738"/>
      <c r="W157" s="737"/>
    </row>
    <row r="158" spans="1:23" ht="17.25" customHeight="1">
      <c r="D158" s="846"/>
      <c r="E158" s="877"/>
      <c r="F158" s="886"/>
      <c r="G158" s="1169"/>
      <c r="H158" s="735"/>
      <c r="I158" s="736"/>
      <c r="J158" s="736" t="s">
        <v>572</v>
      </c>
      <c r="K158" s="736"/>
      <c r="L158" s="736"/>
      <c r="M158" s="736"/>
      <c r="N158" s="736"/>
      <c r="O158" s="736"/>
      <c r="P158" s="736"/>
      <c r="Q158" s="736"/>
      <c r="R158" s="736"/>
      <c r="S158" s="738"/>
      <c r="T158" s="738"/>
      <c r="U158" s="738"/>
      <c r="V158" s="738"/>
      <c r="W158" s="737"/>
    </row>
    <row r="159" spans="1:23" ht="17.25" customHeight="1"/>
    <row r="160" spans="1:23" ht="17.25" customHeight="1">
      <c r="D160" s="529"/>
      <c r="E160" s="739"/>
      <c r="F160" s="125"/>
      <c r="G160" s="740"/>
      <c r="H160" s="1166"/>
      <c r="I160" s="1166">
        <v>1</v>
      </c>
      <c r="J160" s="1179"/>
      <c r="K160" s="920" t="s">
        <v>46</v>
      </c>
      <c r="L160" s="867"/>
      <c r="M160" s="867" t="s">
        <v>204</v>
      </c>
      <c r="N160" s="1177" t="str">
        <f>IF(Z160="","",INDEX(TERRITORY_MR_LIST,MATCH(Z160,TERRITORY_LIST_ID,0)))</f>
        <v/>
      </c>
      <c r="O160" s="920" t="s">
        <v>46</v>
      </c>
      <c r="P160" s="867"/>
      <c r="Q160" s="867" t="s">
        <v>204</v>
      </c>
      <c r="R160" s="1167" t="s">
        <v>5</v>
      </c>
      <c r="S160" s="845" t="s">
        <v>46</v>
      </c>
      <c r="T160" s="97"/>
      <c r="U160" s="97" t="s">
        <v>204</v>
      </c>
      <c r="V160" s="171" t="s">
        <v>5</v>
      </c>
      <c r="W160" s="197"/>
    </row>
    <row r="161" spans="1:23" ht="17.25" customHeight="1">
      <c r="D161" s="529"/>
      <c r="E161" s="739"/>
      <c r="F161" s="125"/>
      <c r="G161" s="740"/>
      <c r="H161" s="1166"/>
      <c r="I161" s="1166"/>
      <c r="J161" s="1179"/>
      <c r="K161" s="921"/>
      <c r="L161" s="867"/>
      <c r="M161" s="867"/>
      <c r="N161" s="1177"/>
      <c r="O161" s="921"/>
      <c r="P161" s="867"/>
      <c r="Q161" s="867"/>
      <c r="R161" s="1167"/>
      <c r="S161" s="845"/>
      <c r="T161" s="735"/>
      <c r="U161" s="736"/>
      <c r="V161" s="736" t="s">
        <v>538</v>
      </c>
      <c r="W161" s="737"/>
    </row>
    <row r="162" spans="1:23" ht="17.25" customHeight="1">
      <c r="D162" s="529"/>
      <c r="E162" s="739"/>
      <c r="F162" s="125"/>
      <c r="G162" s="740"/>
      <c r="H162" s="846"/>
      <c r="I162" s="846"/>
      <c r="J162" s="1180"/>
      <c r="K162" s="921"/>
      <c r="L162" s="846"/>
      <c r="M162" s="846"/>
      <c r="N162" s="1178"/>
      <c r="O162" s="871"/>
      <c r="P162" s="735"/>
      <c r="Q162" s="736"/>
      <c r="R162" s="736" t="s">
        <v>539</v>
      </c>
      <c r="S162" s="738"/>
      <c r="T162" s="738"/>
      <c r="U162" s="738"/>
      <c r="V162" s="738"/>
      <c r="W162" s="737"/>
    </row>
    <row r="163" spans="1:23" ht="17.25" customHeight="1">
      <c r="D163" s="529"/>
      <c r="E163" s="739"/>
      <c r="F163" s="125"/>
      <c r="G163" s="740"/>
      <c r="H163" s="846"/>
      <c r="I163" s="846"/>
      <c r="J163" s="1180"/>
      <c r="K163" s="871"/>
      <c r="L163" s="735"/>
      <c r="M163" s="736"/>
      <c r="N163" s="736" t="s">
        <v>540</v>
      </c>
      <c r="O163" s="736"/>
      <c r="P163" s="736"/>
      <c r="Q163" s="736"/>
      <c r="R163" s="736"/>
      <c r="S163" s="738"/>
      <c r="T163" s="738"/>
      <c r="U163" s="738"/>
      <c r="V163" s="738"/>
      <c r="W163" s="737"/>
    </row>
    <row r="164" spans="1:23" ht="17.25" customHeight="1"/>
    <row r="165" spans="1:23" ht="17.25" customHeight="1">
      <c r="D165" s="529"/>
      <c r="E165" s="739"/>
      <c r="F165" s="125"/>
      <c r="G165" s="740"/>
      <c r="H165" s="529"/>
      <c r="I165" s="529"/>
      <c r="J165" s="741"/>
      <c r="K165" s="742"/>
      <c r="L165" s="867"/>
      <c r="M165" s="867" t="s">
        <v>204</v>
      </c>
      <c r="N165" s="1177" t="str">
        <f>IF(Z165="","",INDEX(TERRITORY_MR_LIST,MATCH(Z165,TERRITORY_LIST_ID,0)))</f>
        <v/>
      </c>
      <c r="O165" s="920" t="s">
        <v>46</v>
      </c>
      <c r="P165" s="867"/>
      <c r="Q165" s="867" t="s">
        <v>204</v>
      </c>
      <c r="R165" s="1167" t="s">
        <v>5</v>
      </c>
      <c r="S165" s="845" t="s">
        <v>46</v>
      </c>
      <c r="T165" s="97"/>
      <c r="U165" s="97" t="s">
        <v>204</v>
      </c>
      <c r="V165" s="171" t="s">
        <v>5</v>
      </c>
      <c r="W165" s="197"/>
    </row>
    <row r="166" spans="1:23" ht="17.25" customHeight="1">
      <c r="D166" s="529"/>
      <c r="E166" s="739"/>
      <c r="F166" s="125"/>
      <c r="G166" s="740"/>
      <c r="H166" s="529"/>
      <c r="I166" s="529"/>
      <c r="J166" s="741"/>
      <c r="K166" s="742"/>
      <c r="L166" s="867"/>
      <c r="M166" s="867"/>
      <c r="N166" s="1177"/>
      <c r="O166" s="921"/>
      <c r="P166" s="867"/>
      <c r="Q166" s="867"/>
      <c r="R166" s="1167"/>
      <c r="S166" s="845"/>
      <c r="T166" s="735"/>
      <c r="U166" s="736"/>
      <c r="V166" s="736" t="s">
        <v>538</v>
      </c>
      <c r="W166" s="737"/>
    </row>
    <row r="167" spans="1:23" ht="17.25" customHeight="1">
      <c r="D167" s="529"/>
      <c r="E167" s="739"/>
      <c r="F167" s="125"/>
      <c r="G167" s="740"/>
      <c r="H167" s="529"/>
      <c r="I167" s="529"/>
      <c r="J167" s="741"/>
      <c r="K167" s="742"/>
      <c r="L167" s="846"/>
      <c r="M167" s="846"/>
      <c r="N167" s="1178"/>
      <c r="O167" s="871"/>
      <c r="P167" s="735"/>
      <c r="Q167" s="736"/>
      <c r="R167" s="736" t="s">
        <v>539</v>
      </c>
      <c r="S167" s="738"/>
      <c r="T167" s="738"/>
      <c r="U167" s="738"/>
      <c r="V167" s="738"/>
      <c r="W167" s="737"/>
    </row>
    <row r="168" spans="1:23" ht="17.25" customHeight="1"/>
    <row r="169" spans="1:23" ht="17.25" customHeight="1">
      <c r="D169" s="529"/>
      <c r="E169" s="739"/>
      <c r="F169" s="125"/>
      <c r="G169" s="740"/>
      <c r="H169" s="529"/>
      <c r="I169" s="529"/>
      <c r="J169" s="741"/>
      <c r="K169" s="742"/>
      <c r="L169" s="743"/>
      <c r="M169" s="743"/>
      <c r="N169" s="744"/>
      <c r="O169" s="146"/>
      <c r="P169" s="867"/>
      <c r="Q169" s="867" t="s">
        <v>204</v>
      </c>
      <c r="R169" s="1167" t="s">
        <v>5</v>
      </c>
      <c r="S169" s="845" t="s">
        <v>46</v>
      </c>
      <c r="T169" s="97"/>
      <c r="U169" s="97" t="s">
        <v>204</v>
      </c>
      <c r="V169" s="171" t="s">
        <v>5</v>
      </c>
      <c r="W169" s="197"/>
    </row>
    <row r="170" spans="1:23" ht="17.25" customHeight="1">
      <c r="D170" s="529"/>
      <c r="E170" s="739"/>
      <c r="F170" s="125"/>
      <c r="G170" s="740"/>
      <c r="H170" s="529"/>
      <c r="I170" s="529"/>
      <c r="J170" s="741"/>
      <c r="K170" s="742"/>
      <c r="L170" s="743"/>
      <c r="M170" s="743"/>
      <c r="N170" s="744"/>
      <c r="O170" s="146"/>
      <c r="P170" s="867"/>
      <c r="Q170" s="867"/>
      <c r="R170" s="1167"/>
      <c r="S170" s="845"/>
      <c r="T170" s="735"/>
      <c r="U170" s="736"/>
      <c r="V170" s="736" t="s">
        <v>538</v>
      </c>
      <c r="W170" s="737"/>
    </row>
    <row r="171" spans="1:23" ht="17.25" customHeight="1"/>
    <row r="172" spans="1:23" ht="17.25" customHeight="1">
      <c r="D172" s="529"/>
      <c r="E172" s="739"/>
      <c r="F172" s="125"/>
      <c r="G172" s="740"/>
      <c r="H172" s="743"/>
      <c r="I172" s="743"/>
      <c r="J172" s="745"/>
      <c r="K172" s="740"/>
      <c r="L172" s="743"/>
      <c r="M172" s="743"/>
      <c r="N172" s="740"/>
      <c r="O172" s="740"/>
      <c r="P172" s="743"/>
      <c r="Q172" s="743"/>
      <c r="R172" s="746"/>
      <c r="S172" s="740"/>
      <c r="T172" s="97"/>
      <c r="U172" s="97" t="s">
        <v>204</v>
      </c>
      <c r="V172" s="171" t="s">
        <v>5</v>
      </c>
      <c r="W172" s="197"/>
    </row>
    <row r="174" spans="1:23" ht="17.25" customHeight="1">
      <c r="A174" s="707" t="s">
        <v>2012</v>
      </c>
    </row>
    <row r="175" spans="1:23" ht="17.25" customHeight="1"/>
    <row r="176" spans="1:23" ht="17.25" customHeight="1">
      <c r="D176" s="1166"/>
      <c r="E176" s="876"/>
      <c r="F176" s="884"/>
      <c r="G176" s="1168"/>
      <c r="H176" s="1166"/>
      <c r="I176" s="1166">
        <v>1</v>
      </c>
      <c r="J176" s="1179"/>
      <c r="K176" s="920" t="s">
        <v>46</v>
      </c>
      <c r="L176" s="867"/>
      <c r="M176" s="867" t="s">
        <v>204</v>
      </c>
      <c r="N176" s="1177" t="str">
        <f>IF(Z176="","",INDEX(TERRITORY_MR_LIST,MATCH(Z176,TERRITORY_LIST_ID,0)))</f>
        <v/>
      </c>
      <c r="O176" s="920" t="s">
        <v>46</v>
      </c>
      <c r="P176" s="867"/>
      <c r="Q176" s="867" t="s">
        <v>204</v>
      </c>
      <c r="R176" s="1167" t="s">
        <v>5</v>
      </c>
      <c r="S176" s="1080" t="s">
        <v>39</v>
      </c>
      <c r="T176" s="379"/>
      <c r="U176" s="379" t="s">
        <v>204</v>
      </c>
      <c r="V176" s="747"/>
      <c r="W176" s="1179"/>
    </row>
    <row r="177" spans="4:23" ht="17.25" customHeight="1">
      <c r="D177" s="1166"/>
      <c r="E177" s="876"/>
      <c r="F177" s="885"/>
      <c r="G177" s="1168"/>
      <c r="H177" s="1166"/>
      <c r="I177" s="1166"/>
      <c r="J177" s="1179"/>
      <c r="K177" s="921"/>
      <c r="L177" s="867"/>
      <c r="M177" s="867"/>
      <c r="N177" s="1177"/>
      <c r="O177" s="921"/>
      <c r="P177" s="867"/>
      <c r="Q177" s="867"/>
      <c r="R177" s="1167"/>
      <c r="S177" s="1080"/>
      <c r="T177" s="748"/>
      <c r="U177" s="749"/>
      <c r="V177" s="749"/>
      <c r="W177" s="1179"/>
    </row>
    <row r="178" spans="4:23" ht="17.25" customHeight="1">
      <c r="D178" s="846"/>
      <c r="E178" s="877"/>
      <c r="F178" s="885"/>
      <c r="G178" s="1169"/>
      <c r="H178" s="846"/>
      <c r="I178" s="846"/>
      <c r="J178" s="1180"/>
      <c r="K178" s="921"/>
      <c r="L178" s="846"/>
      <c r="M178" s="846"/>
      <c r="N178" s="1178"/>
      <c r="O178" s="871"/>
      <c r="P178" s="735"/>
      <c r="Q178" s="736"/>
      <c r="R178" s="736" t="s">
        <v>539</v>
      </c>
      <c r="S178" s="738"/>
      <c r="T178" s="738"/>
      <c r="U178" s="738"/>
      <c r="V178" s="738"/>
      <c r="W178" s="750"/>
    </row>
    <row r="179" spans="4:23" ht="17.25" customHeight="1">
      <c r="D179" s="846"/>
      <c r="E179" s="877"/>
      <c r="F179" s="885"/>
      <c r="G179" s="1169"/>
      <c r="H179" s="846"/>
      <c r="I179" s="846"/>
      <c r="J179" s="1180"/>
      <c r="K179" s="871"/>
      <c r="L179" s="735"/>
      <c r="M179" s="736"/>
      <c r="N179" s="736" t="s">
        <v>540</v>
      </c>
      <c r="O179" s="736"/>
      <c r="P179" s="736"/>
      <c r="Q179" s="736"/>
      <c r="R179" s="736"/>
      <c r="S179" s="738"/>
      <c r="T179" s="738"/>
      <c r="U179" s="738"/>
      <c r="V179" s="738"/>
      <c r="W179" s="737"/>
    </row>
    <row r="180" spans="4:23" ht="17.25" customHeight="1">
      <c r="D180" s="846"/>
      <c r="E180" s="877"/>
      <c r="F180" s="886"/>
      <c r="G180" s="1169"/>
      <c r="H180" s="735"/>
      <c r="I180" s="736"/>
      <c r="J180" s="736" t="s">
        <v>572</v>
      </c>
      <c r="K180" s="736"/>
      <c r="L180" s="736"/>
      <c r="M180" s="736"/>
      <c r="N180" s="736"/>
      <c r="O180" s="736"/>
      <c r="P180" s="736"/>
      <c r="Q180" s="736"/>
      <c r="R180" s="736"/>
      <c r="S180" s="738"/>
      <c r="T180" s="738"/>
      <c r="U180" s="738"/>
      <c r="V180" s="738"/>
      <c r="W180" s="737"/>
    </row>
    <row r="181" spans="4:23" ht="17.25" customHeight="1"/>
    <row r="182" spans="4:23" ht="17.25" customHeight="1">
      <c r="D182" s="529"/>
      <c r="E182" s="739"/>
      <c r="F182" s="125"/>
      <c r="G182" s="740"/>
      <c r="H182" s="1166"/>
      <c r="I182" s="1166">
        <v>1</v>
      </c>
      <c r="J182" s="1179"/>
      <c r="K182" s="920" t="s">
        <v>46</v>
      </c>
      <c r="L182" s="867"/>
      <c r="M182" s="867" t="s">
        <v>204</v>
      </c>
      <c r="N182" s="1177" t="str">
        <f>IF(Z182="","",INDEX(TERRITORY_MR_LIST,MATCH(Z182,TERRITORY_LIST_ID,0)))</f>
        <v/>
      </c>
      <c r="O182" s="920" t="s">
        <v>46</v>
      </c>
      <c r="P182" s="867"/>
      <c r="Q182" s="867" t="s">
        <v>204</v>
      </c>
      <c r="R182" s="1167" t="s">
        <v>5</v>
      </c>
      <c r="S182" s="1080" t="s">
        <v>39</v>
      </c>
      <c r="T182" s="379"/>
      <c r="U182" s="379" t="s">
        <v>204</v>
      </c>
      <c r="V182" s="747"/>
      <c r="W182" s="1179"/>
    </row>
    <row r="183" spans="4:23" ht="17.25" customHeight="1">
      <c r="D183" s="529"/>
      <c r="E183" s="739"/>
      <c r="F183" s="125"/>
      <c r="G183" s="740"/>
      <c r="H183" s="1166"/>
      <c r="I183" s="1166"/>
      <c r="J183" s="1179"/>
      <c r="K183" s="921"/>
      <c r="L183" s="867"/>
      <c r="M183" s="867"/>
      <c r="N183" s="1177"/>
      <c r="O183" s="921"/>
      <c r="P183" s="867"/>
      <c r="Q183" s="867"/>
      <c r="R183" s="1167"/>
      <c r="S183" s="1080"/>
      <c r="T183" s="748"/>
      <c r="U183" s="749"/>
      <c r="V183" s="749"/>
      <c r="W183" s="1179"/>
    </row>
    <row r="184" spans="4:23" ht="17.25" customHeight="1">
      <c r="D184" s="529"/>
      <c r="E184" s="739"/>
      <c r="F184" s="125"/>
      <c r="G184" s="740"/>
      <c r="H184" s="846"/>
      <c r="I184" s="846"/>
      <c r="J184" s="1180"/>
      <c r="K184" s="921"/>
      <c r="L184" s="846"/>
      <c r="M184" s="846"/>
      <c r="N184" s="1178"/>
      <c r="O184" s="871"/>
      <c r="P184" s="735"/>
      <c r="Q184" s="736"/>
      <c r="R184" s="736" t="s">
        <v>539</v>
      </c>
      <c r="S184" s="738"/>
      <c r="T184" s="738"/>
      <c r="U184" s="738"/>
      <c r="V184" s="738"/>
      <c r="W184" s="750"/>
    </row>
    <row r="185" spans="4:23" ht="17.25" customHeight="1">
      <c r="D185" s="529"/>
      <c r="E185" s="739"/>
      <c r="F185" s="125"/>
      <c r="G185" s="740"/>
      <c r="H185" s="846"/>
      <c r="I185" s="846"/>
      <c r="J185" s="1180"/>
      <c r="K185" s="871"/>
      <c r="L185" s="735"/>
      <c r="M185" s="736"/>
      <c r="N185" s="736" t="s">
        <v>540</v>
      </c>
      <c r="O185" s="736"/>
      <c r="P185" s="736"/>
      <c r="Q185" s="736"/>
      <c r="R185" s="736"/>
      <c r="S185" s="738"/>
      <c r="T185" s="738"/>
      <c r="U185" s="738"/>
      <c r="V185" s="738"/>
      <c r="W185" s="737"/>
    </row>
    <row r="186" spans="4:23" ht="17.25" customHeight="1"/>
    <row r="187" spans="4:23" ht="17.25" customHeight="1">
      <c r="D187" s="529"/>
      <c r="E187" s="739"/>
      <c r="F187" s="125"/>
      <c r="G187" s="740"/>
      <c r="H187" s="529"/>
      <c r="I187" s="529"/>
      <c r="J187" s="751"/>
      <c r="K187" s="740"/>
      <c r="L187" s="867"/>
      <c r="M187" s="867" t="s">
        <v>204</v>
      </c>
      <c r="N187" s="1177" t="str">
        <f>IF(Z187="","",INDEX(TERRITORY_MR_LIST,MATCH(Z187,TERRITORY_LIST_ID,0)))</f>
        <v/>
      </c>
      <c r="O187" s="920" t="s">
        <v>46</v>
      </c>
      <c r="P187" s="867"/>
      <c r="Q187" s="867" t="s">
        <v>204</v>
      </c>
      <c r="R187" s="1167" t="s">
        <v>5</v>
      </c>
      <c r="S187" s="1080" t="s">
        <v>39</v>
      </c>
      <c r="T187" s="379"/>
      <c r="U187" s="379" t="s">
        <v>204</v>
      </c>
      <c r="V187" s="747"/>
      <c r="W187" s="1179"/>
    </row>
    <row r="188" spans="4:23" ht="17.25" customHeight="1">
      <c r="D188" s="529"/>
      <c r="E188" s="739"/>
      <c r="F188" s="125"/>
      <c r="G188" s="740"/>
      <c r="H188" s="529"/>
      <c r="I188" s="529"/>
      <c r="J188" s="751"/>
      <c r="K188" s="740"/>
      <c r="L188" s="867"/>
      <c r="M188" s="867"/>
      <c r="N188" s="1177"/>
      <c r="O188" s="921"/>
      <c r="P188" s="867"/>
      <c r="Q188" s="867"/>
      <c r="R188" s="1167"/>
      <c r="S188" s="1080"/>
      <c r="T188" s="748"/>
      <c r="U188" s="749"/>
      <c r="V188" s="749"/>
      <c r="W188" s="1179"/>
    </row>
    <row r="189" spans="4:23" ht="17.25" customHeight="1">
      <c r="D189" s="529"/>
      <c r="E189" s="739"/>
      <c r="F189" s="125"/>
      <c r="G189" s="740"/>
      <c r="H189" s="529"/>
      <c r="I189" s="529"/>
      <c r="J189" s="751"/>
      <c r="K189" s="740"/>
      <c r="L189" s="846"/>
      <c r="M189" s="846"/>
      <c r="N189" s="1178"/>
      <c r="O189" s="871"/>
      <c r="P189" s="735"/>
      <c r="Q189" s="736"/>
      <c r="R189" s="736" t="s">
        <v>539</v>
      </c>
      <c r="S189" s="738"/>
      <c r="T189" s="738"/>
      <c r="U189" s="738"/>
      <c r="V189" s="738"/>
      <c r="W189" s="750"/>
    </row>
    <row r="190" spans="4:23" ht="17.25" customHeight="1"/>
    <row r="191" spans="4:23" ht="17.25" customHeight="1">
      <c r="D191" s="529"/>
      <c r="E191" s="739"/>
      <c r="F191" s="125"/>
      <c r="G191" s="740"/>
      <c r="H191" s="529"/>
      <c r="I191" s="529"/>
      <c r="J191" s="751"/>
      <c r="K191" s="740"/>
      <c r="L191" s="529"/>
      <c r="M191" s="529"/>
      <c r="N191" s="744"/>
      <c r="O191" s="146"/>
      <c r="P191" s="867"/>
      <c r="Q191" s="867" t="s">
        <v>204</v>
      </c>
      <c r="R191" s="1167" t="s">
        <v>5</v>
      </c>
      <c r="S191" s="1080" t="s">
        <v>39</v>
      </c>
      <c r="T191" s="379"/>
      <c r="U191" s="379" t="s">
        <v>204</v>
      </c>
      <c r="V191" s="747"/>
      <c r="W191" s="1179"/>
    </row>
    <row r="192" spans="4:23" ht="17.25" customHeight="1">
      <c r="D192" s="529"/>
      <c r="E192" s="739"/>
      <c r="F192" s="125"/>
      <c r="G192" s="740"/>
      <c r="H192" s="529"/>
      <c r="I192" s="529"/>
      <c r="J192" s="751"/>
      <c r="K192" s="740"/>
      <c r="L192" s="529"/>
      <c r="M192" s="529"/>
      <c r="N192" s="744"/>
      <c r="O192" s="146"/>
      <c r="P192" s="867"/>
      <c r="Q192" s="867"/>
      <c r="R192" s="1167"/>
      <c r="S192" s="1080"/>
      <c r="T192" s="748"/>
      <c r="U192" s="749"/>
      <c r="V192" s="749"/>
      <c r="W192" s="1179"/>
    </row>
    <row r="193" spans="1:35" ht="17.25" customHeight="1"/>
    <row r="194" spans="1:35" ht="16.5" customHeight="1">
      <c r="D194" s="1166"/>
      <c r="E194" s="917"/>
      <c r="F194" s="917"/>
      <c r="G194" s="858"/>
      <c r="H194" s="878"/>
      <c r="I194" s="880"/>
      <c r="J194" s="881"/>
      <c r="K194" s="875"/>
      <c r="L194" s="875"/>
      <c r="M194" s="875"/>
      <c r="N194" s="882"/>
      <c r="O194" s="875"/>
      <c r="P194" s="875"/>
      <c r="Q194" s="875"/>
      <c r="R194" s="874"/>
      <c r="S194" s="875"/>
      <c r="T194" s="121"/>
      <c r="U194" s="121"/>
      <c r="V194" s="122"/>
      <c r="W194" s="123"/>
    </row>
    <row r="195" spans="1:35" ht="16.5" customHeight="1">
      <c r="D195" s="1166"/>
      <c r="E195" s="917"/>
      <c r="F195" s="917"/>
      <c r="G195" s="858"/>
      <c r="H195" s="879"/>
      <c r="I195" s="833"/>
      <c r="J195" s="833"/>
      <c r="K195" s="833"/>
      <c r="L195" s="833"/>
      <c r="M195" s="833"/>
      <c r="N195" s="833"/>
      <c r="O195" s="833"/>
      <c r="P195" s="833"/>
      <c r="Q195" s="833"/>
      <c r="R195" s="833"/>
      <c r="S195" s="833"/>
      <c r="W195" s="126"/>
    </row>
    <row r="196" spans="1:35" ht="17.25" customHeight="1">
      <c r="D196" s="1166"/>
      <c r="E196" s="917"/>
      <c r="F196" s="917"/>
      <c r="G196" s="858"/>
      <c r="H196" s="879"/>
      <c r="I196" s="833"/>
      <c r="J196" s="833"/>
      <c r="K196" s="833"/>
      <c r="L196" s="833"/>
      <c r="M196" s="833"/>
      <c r="N196" s="833"/>
      <c r="O196" s="833"/>
      <c r="W196" s="126"/>
    </row>
    <row r="197" spans="1:35" ht="17.25" customHeight="1">
      <c r="D197" s="1166"/>
      <c r="E197" s="917"/>
      <c r="F197" s="917"/>
      <c r="G197" s="858"/>
      <c r="H197" s="879"/>
      <c r="I197" s="833"/>
      <c r="J197" s="833"/>
      <c r="K197" s="833"/>
      <c r="W197" s="126"/>
    </row>
    <row r="198" spans="1:35" ht="17.25" customHeight="1">
      <c r="D198" s="1166"/>
      <c r="E198" s="917"/>
      <c r="F198" s="917"/>
      <c r="G198" s="858"/>
      <c r="H198" s="127"/>
      <c r="I198" s="128"/>
      <c r="J198" s="128"/>
      <c r="K198" s="128"/>
      <c r="L198" s="128"/>
      <c r="M198" s="128"/>
      <c r="N198" s="128"/>
      <c r="O198" s="128"/>
      <c r="P198" s="128"/>
      <c r="Q198" s="128"/>
      <c r="R198" s="128"/>
      <c r="S198" s="129"/>
      <c r="T198" s="129"/>
      <c r="U198" s="129"/>
      <c r="V198" s="129"/>
      <c r="W198" s="130"/>
    </row>
    <row r="200" spans="1:35" ht="17.25" customHeight="1">
      <c r="A200" s="707" t="s">
        <v>2013</v>
      </c>
    </row>
    <row r="201" spans="1:35" ht="17.25" customHeight="1"/>
    <row r="202" spans="1:35" ht="15" customHeight="1">
      <c r="D202" s="1188"/>
      <c r="E202" s="912"/>
      <c r="F202" s="912"/>
      <c r="G202" s="920"/>
      <c r="H202" s="752"/>
      <c r="I202" s="1189">
        <v>1</v>
      </c>
      <c r="J202" s="1179"/>
      <c r="K202" s="704"/>
      <c r="L202" s="920" t="s">
        <v>46</v>
      </c>
      <c r="M202" s="920" t="s">
        <v>46</v>
      </c>
      <c r="N202" s="752"/>
      <c r="O202" s="867" t="s">
        <v>204</v>
      </c>
      <c r="P202" s="1110"/>
      <c r="Q202" s="704"/>
      <c r="R202" s="920" t="s">
        <v>46</v>
      </c>
      <c r="S202" s="920" t="s">
        <v>46</v>
      </c>
      <c r="T202" s="753"/>
      <c r="U202" s="867" t="s">
        <v>204</v>
      </c>
      <c r="V202" s="1185" t="str">
        <f>IF(AK202="","",INDEX(TERRITORY_MR_LIST,MATCH(AK202,TERRITORY_LIST_ID,0)))</f>
        <v/>
      </c>
      <c r="W202" s="99"/>
      <c r="X202" s="920" t="s">
        <v>46</v>
      </c>
      <c r="Y202" s="920" t="s">
        <v>39</v>
      </c>
      <c r="Z202" s="752"/>
      <c r="AA202" s="867" t="s">
        <v>204</v>
      </c>
      <c r="AB202" s="1187"/>
      <c r="AC202" s="149"/>
      <c r="AD202" s="920" t="s">
        <v>46</v>
      </c>
      <c r="AE202" s="920" t="s">
        <v>39</v>
      </c>
      <c r="AF202" s="99"/>
      <c r="AG202" s="97" t="s">
        <v>204</v>
      </c>
      <c r="AH202" s="538"/>
      <c r="AI202" s="197"/>
    </row>
    <row r="203" spans="1:35" ht="15" customHeight="1">
      <c r="D203" s="1188"/>
      <c r="E203" s="912"/>
      <c r="F203" s="912"/>
      <c r="G203" s="921"/>
      <c r="H203" s="752"/>
      <c r="I203" s="1189"/>
      <c r="J203" s="1179"/>
      <c r="K203" s="754"/>
      <c r="L203" s="921"/>
      <c r="M203" s="921"/>
      <c r="N203" s="752"/>
      <c r="O203" s="867"/>
      <c r="P203" s="1110"/>
      <c r="Q203" s="755"/>
      <c r="R203" s="921"/>
      <c r="S203" s="921"/>
      <c r="T203" s="753"/>
      <c r="U203" s="867"/>
      <c r="V203" s="1186"/>
      <c r="W203" s="436"/>
      <c r="X203" s="921"/>
      <c r="Y203" s="921"/>
      <c r="Z203" s="752"/>
      <c r="AA203" s="867"/>
      <c r="AB203" s="1157"/>
      <c r="AC203" s="433"/>
      <c r="AD203" s="871"/>
      <c r="AE203" s="871"/>
      <c r="AF203" s="756"/>
      <c r="AG203" s="735"/>
      <c r="AH203" s="1191" t="s">
        <v>2014</v>
      </c>
      <c r="AI203" s="1192"/>
    </row>
    <row r="204" spans="1:35" ht="15" customHeight="1">
      <c r="D204" s="1188"/>
      <c r="E204" s="912"/>
      <c r="F204" s="912"/>
      <c r="G204" s="921"/>
      <c r="H204" s="752"/>
      <c r="I204" s="1189"/>
      <c r="J204" s="1179"/>
      <c r="K204" s="754"/>
      <c r="L204" s="921"/>
      <c r="M204" s="921"/>
      <c r="N204" s="752"/>
      <c r="O204" s="867"/>
      <c r="P204" s="1110"/>
      <c r="Q204" s="755"/>
      <c r="R204" s="921"/>
      <c r="S204" s="921"/>
      <c r="T204" s="753"/>
      <c r="U204" s="867"/>
      <c r="V204" s="1186"/>
      <c r="W204" s="436"/>
      <c r="X204" s="921"/>
      <c r="Y204" s="921"/>
      <c r="Z204" s="436"/>
      <c r="AA204" s="757"/>
      <c r="AB204" s="1193" t="s">
        <v>2015</v>
      </c>
      <c r="AC204" s="1193"/>
      <c r="AD204" s="1193"/>
      <c r="AE204" s="1193"/>
      <c r="AF204" s="1193"/>
      <c r="AG204" s="1193"/>
      <c r="AH204" s="1193"/>
      <c r="AI204" s="1194"/>
    </row>
    <row r="205" spans="1:35" ht="15" customHeight="1">
      <c r="D205" s="1188"/>
      <c r="E205" s="912"/>
      <c r="F205" s="912"/>
      <c r="G205" s="921"/>
      <c r="H205" s="752"/>
      <c r="I205" s="1189"/>
      <c r="J205" s="1179"/>
      <c r="K205" s="754"/>
      <c r="L205" s="921"/>
      <c r="M205" s="921"/>
      <c r="N205" s="752"/>
      <c r="O205" s="867"/>
      <c r="P205" s="1195"/>
      <c r="Q205" s="755"/>
      <c r="R205" s="921"/>
      <c r="S205" s="921"/>
      <c r="T205" s="758"/>
      <c r="U205" s="759"/>
      <c r="V205" s="1191" t="s">
        <v>198</v>
      </c>
      <c r="W205" s="1191"/>
      <c r="X205" s="1191"/>
      <c r="Y205" s="1191"/>
      <c r="Z205" s="1191"/>
      <c r="AA205" s="1191"/>
      <c r="AB205" s="1191"/>
      <c r="AC205" s="1191"/>
      <c r="AD205" s="1191"/>
      <c r="AE205" s="1191"/>
      <c r="AF205" s="1191"/>
      <c r="AG205" s="1191"/>
      <c r="AH205" s="1191"/>
      <c r="AI205" s="1192"/>
    </row>
    <row r="206" spans="1:35" ht="11.25" customHeight="1">
      <c r="D206" s="1188"/>
      <c r="E206" s="912"/>
      <c r="F206" s="912"/>
      <c r="G206" s="921"/>
      <c r="H206" s="743"/>
      <c r="I206" s="1189"/>
      <c r="J206" s="1190"/>
      <c r="K206" s="754"/>
      <c r="L206" s="921"/>
      <c r="M206" s="921"/>
      <c r="N206" s="743"/>
      <c r="O206" s="757"/>
      <c r="P206" s="1191" t="s">
        <v>2016</v>
      </c>
      <c r="Q206" s="1191"/>
      <c r="R206" s="1191"/>
      <c r="S206" s="1191"/>
      <c r="T206" s="1191"/>
      <c r="U206" s="1191"/>
      <c r="V206" s="1191"/>
      <c r="W206" s="1191"/>
      <c r="X206" s="1191"/>
      <c r="Y206" s="1191"/>
      <c r="Z206" s="1191"/>
      <c r="AA206" s="1191"/>
      <c r="AB206" s="1191"/>
      <c r="AC206" s="1191"/>
      <c r="AD206" s="1191"/>
      <c r="AE206" s="1191"/>
      <c r="AF206" s="1191"/>
      <c r="AG206" s="1191"/>
      <c r="AH206" s="1191"/>
      <c r="AI206" s="1192"/>
    </row>
    <row r="207" spans="1:35" ht="11.25" customHeight="1">
      <c r="D207" s="1188"/>
      <c r="E207" s="912"/>
      <c r="F207" s="912"/>
      <c r="G207" s="871"/>
      <c r="H207" s="760"/>
      <c r="I207" s="761"/>
      <c r="J207" s="1191" t="s">
        <v>572</v>
      </c>
      <c r="K207" s="1191"/>
      <c r="L207" s="1191"/>
      <c r="M207" s="1191"/>
      <c r="N207" s="1191"/>
      <c r="O207" s="1191"/>
      <c r="P207" s="1191"/>
      <c r="Q207" s="1191"/>
      <c r="R207" s="1191"/>
      <c r="S207" s="1191"/>
      <c r="T207" s="1191"/>
      <c r="U207" s="1191"/>
      <c r="V207" s="1191"/>
      <c r="W207" s="1191"/>
      <c r="X207" s="1191"/>
      <c r="Y207" s="1191"/>
      <c r="Z207" s="1191"/>
      <c r="AA207" s="1191"/>
      <c r="AB207" s="1191"/>
      <c r="AC207" s="1191"/>
      <c r="AD207" s="1191"/>
      <c r="AE207" s="1191"/>
      <c r="AF207" s="1191"/>
      <c r="AG207" s="1191"/>
      <c r="AH207" s="1191"/>
      <c r="AI207" s="1192"/>
    </row>
    <row r="208" spans="1:35" ht="17.25" customHeight="1"/>
    <row r="209" spans="4:35" ht="15" customHeight="1">
      <c r="D209" s="1188"/>
      <c r="E209" s="912"/>
      <c r="F209" s="912"/>
      <c r="G209" s="917"/>
      <c r="H209" s="142"/>
      <c r="I209" s="922"/>
      <c r="J209" s="881"/>
      <c r="K209" s="120"/>
      <c r="L209" s="875"/>
      <c r="M209" s="875"/>
      <c r="N209" s="143"/>
      <c r="O209" s="875"/>
      <c r="P209" s="881"/>
      <c r="Q209" s="120"/>
      <c r="R209" s="875"/>
      <c r="S209" s="875"/>
      <c r="T209" s="144"/>
      <c r="U209" s="875"/>
      <c r="V209" s="881"/>
      <c r="W209" s="121"/>
      <c r="X209" s="875"/>
      <c r="Y209" s="875"/>
      <c r="Z209" s="143"/>
      <c r="AA209" s="875"/>
      <c r="AB209" s="881"/>
      <c r="AC209" s="145"/>
      <c r="AD209" s="875"/>
      <c r="AE209" s="875"/>
      <c r="AF209" s="121"/>
      <c r="AG209" s="121"/>
      <c r="AH209" s="143"/>
      <c r="AI209" s="123"/>
    </row>
    <row r="210" spans="4:35" ht="15" customHeight="1">
      <c r="D210" s="1188"/>
      <c r="E210" s="912"/>
      <c r="F210" s="912"/>
      <c r="G210" s="917"/>
      <c r="H210" s="147"/>
      <c r="I210" s="833"/>
      <c r="J210" s="833"/>
      <c r="L210" s="833"/>
      <c r="M210" s="833"/>
      <c r="O210" s="833"/>
      <c r="P210" s="833"/>
      <c r="R210" s="833"/>
      <c r="S210" s="833"/>
      <c r="U210" s="833"/>
      <c r="V210" s="833"/>
      <c r="X210" s="833"/>
      <c r="Y210" s="833"/>
      <c r="AA210" s="833"/>
      <c r="AB210" s="833"/>
      <c r="AD210" s="833"/>
      <c r="AE210" s="833"/>
      <c r="AH210" s="833"/>
      <c r="AI210" s="925"/>
    </row>
    <row r="211" spans="4:35" ht="15" customHeight="1">
      <c r="D211" s="1188"/>
      <c r="E211" s="912"/>
      <c r="F211" s="912"/>
      <c r="G211" s="917"/>
      <c r="H211" s="147"/>
      <c r="I211" s="833"/>
      <c r="J211" s="833"/>
      <c r="L211" s="833"/>
      <c r="M211" s="833"/>
      <c r="O211" s="833"/>
      <c r="P211" s="833"/>
      <c r="R211" s="833"/>
      <c r="S211" s="833"/>
      <c r="U211" s="833"/>
      <c r="V211" s="833"/>
      <c r="X211" s="833"/>
      <c r="Y211" s="833"/>
      <c r="AB211" s="833"/>
      <c r="AC211" s="833"/>
      <c r="AD211" s="833"/>
      <c r="AE211" s="833"/>
      <c r="AF211" s="833"/>
      <c r="AG211" s="833"/>
      <c r="AH211" s="833"/>
      <c r="AI211" s="925"/>
    </row>
    <row r="212" spans="4:35" ht="15" customHeight="1">
      <c r="D212" s="1188"/>
      <c r="E212" s="912"/>
      <c r="F212" s="912"/>
      <c r="G212" s="917"/>
      <c r="H212" s="147"/>
      <c r="I212" s="833"/>
      <c r="J212" s="833"/>
      <c r="L212" s="833"/>
      <c r="M212" s="833"/>
      <c r="O212" s="833"/>
      <c r="P212" s="833"/>
      <c r="R212" s="833"/>
      <c r="S212" s="833"/>
      <c r="V212" s="833"/>
      <c r="W212" s="833"/>
      <c r="X212" s="833"/>
      <c r="Y212" s="833"/>
      <c r="Z212" s="833"/>
      <c r="AA212" s="833"/>
      <c r="AB212" s="833"/>
      <c r="AC212" s="833"/>
      <c r="AD212" s="833"/>
      <c r="AE212" s="833"/>
      <c r="AF212" s="833"/>
      <c r="AG212" s="833"/>
      <c r="AH212" s="833"/>
      <c r="AI212" s="925"/>
    </row>
    <row r="213" spans="4:35" ht="11.25" customHeight="1">
      <c r="D213" s="1188"/>
      <c r="E213" s="912"/>
      <c r="F213" s="912"/>
      <c r="G213" s="917"/>
      <c r="H213" s="148"/>
      <c r="I213" s="833"/>
      <c r="J213" s="833"/>
      <c r="L213" s="833"/>
      <c r="M213" s="833"/>
      <c r="P213" s="833"/>
      <c r="Q213" s="833"/>
      <c r="R213" s="833"/>
      <c r="S213" s="833"/>
      <c r="T213" s="833"/>
      <c r="U213" s="833"/>
      <c r="V213" s="833"/>
      <c r="W213" s="833"/>
      <c r="X213" s="833"/>
      <c r="Y213" s="833"/>
      <c r="Z213" s="833"/>
      <c r="AA213" s="833"/>
      <c r="AB213" s="833"/>
      <c r="AC213" s="833"/>
      <c r="AD213" s="833"/>
      <c r="AE213" s="833"/>
      <c r="AF213" s="833"/>
      <c r="AG213" s="833"/>
      <c r="AH213" s="833"/>
      <c r="AI213" s="925"/>
    </row>
    <row r="214" spans="4:35" ht="11.25" customHeight="1">
      <c r="D214" s="1188"/>
      <c r="E214" s="912"/>
      <c r="F214" s="912"/>
      <c r="G214" s="926"/>
      <c r="H214" s="150"/>
      <c r="I214" s="151"/>
      <c r="J214" s="923"/>
      <c r="K214" s="923"/>
      <c r="L214" s="923"/>
      <c r="M214" s="923"/>
      <c r="N214" s="923"/>
      <c r="O214" s="923"/>
      <c r="P214" s="923"/>
      <c r="Q214" s="923"/>
      <c r="R214" s="923"/>
      <c r="S214" s="923"/>
      <c r="T214" s="923"/>
      <c r="U214" s="923"/>
      <c r="V214" s="923"/>
      <c r="W214" s="923"/>
      <c r="X214" s="923"/>
      <c r="Y214" s="923"/>
      <c r="Z214" s="923"/>
      <c r="AA214" s="923"/>
      <c r="AB214" s="923"/>
      <c r="AC214" s="923"/>
      <c r="AD214" s="923"/>
      <c r="AE214" s="923"/>
      <c r="AF214" s="923"/>
      <c r="AG214" s="923"/>
      <c r="AH214" s="923"/>
      <c r="AI214" s="924"/>
    </row>
    <row r="215" spans="4:35"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2" max="2" width="43.140625" hidden="1"/>
    <col min="4" max="8" width="36.42578125" customWidth="1"/>
  </cols>
  <sheetData>
    <row r="1" spans="1:8" ht="9" customHeight="1">
      <c r="A1" s="762" t="s">
        <v>2017</v>
      </c>
      <c r="B1" s="762"/>
      <c r="C1" s="763" t="s">
        <v>2018</v>
      </c>
      <c r="D1" s="764" t="s">
        <v>830</v>
      </c>
      <c r="E1" s="764" t="s">
        <v>885</v>
      </c>
      <c r="F1" s="764" t="s">
        <v>940</v>
      </c>
      <c r="G1" s="764" t="s">
        <v>926</v>
      </c>
      <c r="H1" s="764" t="s">
        <v>1701</v>
      </c>
    </row>
    <row r="2" spans="1:8" ht="9" customHeight="1">
      <c r="A2" s="765" t="s">
        <v>2019</v>
      </c>
      <c r="B2" s="765"/>
      <c r="C2" s="766" t="str">
        <f>INDEX(TEMPLATE_NUMBER_FORM_LIST,MATCH(TEMPLATE_SPHERE,TEMPLATE_SPHERE_LIST,0))</f>
        <v>16</v>
      </c>
      <c r="D2" s="765" t="s">
        <v>178</v>
      </c>
      <c r="E2" s="765" t="s">
        <v>148</v>
      </c>
      <c r="F2" s="767" t="s">
        <v>148</v>
      </c>
      <c r="G2" s="765" t="s">
        <v>148</v>
      </c>
      <c r="H2" s="768"/>
    </row>
    <row r="3" spans="1:8" ht="63" customHeight="1">
      <c r="A3" s="762"/>
      <c r="B3" s="762" t="s">
        <v>204</v>
      </c>
      <c r="C3" s="76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766" t="s">
        <v>2020</v>
      </c>
      <c r="E3" s="76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767"/>
      <c r="G3" s="768"/>
      <c r="H3" s="762"/>
    </row>
    <row r="4" spans="1:8" ht="243" customHeight="1">
      <c r="A4" s="762" t="s">
        <v>2021</v>
      </c>
      <c r="B4" s="762" t="s">
        <v>87</v>
      </c>
      <c r="C4" s="76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765" t="s">
        <v>2022</v>
      </c>
      <c r="E4" s="76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765"/>
      <c r="G4" s="765"/>
      <c r="H4" s="762" t="s">
        <v>2023</v>
      </c>
    </row>
    <row r="5" spans="1:8" ht="117" customHeight="1">
      <c r="A5" s="762" t="s">
        <v>2024</v>
      </c>
      <c r="B5" s="762" t="s">
        <v>73</v>
      </c>
      <c r="C5" s="76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2" t="s">
        <v>2025</v>
      </c>
      <c r="E5" s="7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768"/>
      <c r="G5" s="768"/>
      <c r="H5" s="762" t="s">
        <v>2026</v>
      </c>
    </row>
    <row r="6" spans="1:8" ht="45" customHeight="1">
      <c r="A6" s="762" t="s">
        <v>2027</v>
      </c>
      <c r="B6" s="762" t="s">
        <v>74</v>
      </c>
      <c r="C6" s="76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2" t="s">
        <v>2028</v>
      </c>
      <c r="E6" s="7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2"/>
      <c r="G6" s="762"/>
      <c r="H6" s="768"/>
    </row>
    <row r="7" spans="1:8" ht="45" customHeight="1">
      <c r="A7" s="762" t="s">
        <v>2029</v>
      </c>
      <c r="B7" s="762" t="s">
        <v>117</v>
      </c>
      <c r="C7" s="766" t="str">
        <f>IF(TEMPLATE_SPHERE="HEAT",D7,E7)</f>
        <v>Форма 11. Информация о расходах на капитальный и текущий ремонт основных средств</v>
      </c>
      <c r="D7" s="762" t="s">
        <v>2030</v>
      </c>
      <c r="E7" s="762" t="s">
        <v>2031</v>
      </c>
      <c r="F7" s="768"/>
      <c r="G7" s="768"/>
      <c r="H7" s="768"/>
    </row>
    <row r="8" spans="1:8" ht="108" customHeight="1">
      <c r="A8" s="762" t="s">
        <v>2032</v>
      </c>
      <c r="B8" s="762" t="s">
        <v>75</v>
      </c>
      <c r="C8" s="76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2" t="s">
        <v>1264</v>
      </c>
      <c r="E8" s="762" t="s">
        <v>2033</v>
      </c>
      <c r="F8" s="768"/>
      <c r="G8" s="768"/>
      <c r="H8" s="768"/>
    </row>
    <row r="9" spans="1:8" ht="99" customHeight="1">
      <c r="A9" s="762" t="s">
        <v>2034</v>
      </c>
      <c r="B9" s="762"/>
      <c r="C9" s="762" t="s">
        <v>2035</v>
      </c>
      <c r="D9" s="762"/>
      <c r="E9" s="762"/>
      <c r="F9" s="768"/>
      <c r="G9" s="768"/>
      <c r="H9" s="768"/>
    </row>
    <row r="10" spans="1:8" ht="126" customHeight="1">
      <c r="A10" s="762" t="s">
        <v>2036</v>
      </c>
      <c r="B10" s="762"/>
      <c r="C10" s="762" t="s">
        <v>2037</v>
      </c>
      <c r="D10" s="762"/>
      <c r="E10" s="762"/>
      <c r="F10" s="768"/>
      <c r="G10" s="768"/>
      <c r="H10" s="768"/>
    </row>
    <row r="11" spans="1:8" ht="108" customHeight="1">
      <c r="A11" s="762" t="s">
        <v>2038</v>
      </c>
      <c r="B11" s="762"/>
      <c r="C11" s="762" t="s">
        <v>2039</v>
      </c>
      <c r="D11" s="762"/>
      <c r="E11" s="762"/>
      <c r="F11" s="768"/>
      <c r="G11" s="768"/>
      <c r="H11" s="768"/>
    </row>
    <row r="12" spans="1:8" ht="54" customHeight="1">
      <c r="A12" s="762" t="s">
        <v>2040</v>
      </c>
      <c r="B12" s="762"/>
      <c r="C12" s="762" t="s">
        <v>2041</v>
      </c>
      <c r="D12" s="762"/>
      <c r="E12" s="762"/>
      <c r="F12" s="768"/>
      <c r="G12" s="768"/>
      <c r="H12" s="768"/>
    </row>
    <row r="13" spans="1:8" ht="45" customHeight="1">
      <c r="A13" s="762" t="s">
        <v>2042</v>
      </c>
      <c r="B13" s="762"/>
      <c r="C13" s="762" t="s">
        <v>2043</v>
      </c>
      <c r="D13" s="762"/>
      <c r="E13" s="762"/>
      <c r="F13" s="768"/>
      <c r="G13" s="768"/>
      <c r="H13" s="768"/>
    </row>
    <row r="14" spans="1:8" ht="117" customHeight="1">
      <c r="A14" s="762" t="s">
        <v>2044</v>
      </c>
      <c r="B14" s="762"/>
      <c r="C14" s="762" t="s">
        <v>2045</v>
      </c>
      <c r="D14" s="762"/>
      <c r="E14" s="762"/>
      <c r="F14" s="768"/>
      <c r="G14" s="768"/>
      <c r="H14" s="768"/>
    </row>
    <row r="15" spans="1:8" ht="117" customHeight="1">
      <c r="A15" s="762" t="s">
        <v>2046</v>
      </c>
      <c r="B15" s="762"/>
      <c r="C15" s="762" t="s">
        <v>2047</v>
      </c>
      <c r="D15" s="762"/>
      <c r="E15" s="762"/>
      <c r="F15" s="768"/>
      <c r="G15" s="768"/>
      <c r="H15" s="768"/>
    </row>
    <row r="16" spans="1:8" ht="63" customHeight="1">
      <c r="A16" s="762" t="s">
        <v>2048</v>
      </c>
      <c r="B16" s="762"/>
      <c r="C16" s="762" t="s">
        <v>2049</v>
      </c>
      <c r="D16" s="762"/>
      <c r="E16" s="762"/>
      <c r="F16" s="768"/>
      <c r="G16" s="768"/>
      <c r="H16" s="768"/>
    </row>
    <row r="17" spans="1:8" ht="54" customHeight="1">
      <c r="A17" s="762" t="s">
        <v>2050</v>
      </c>
      <c r="B17" s="762"/>
      <c r="C17" s="766" t="s">
        <v>2051</v>
      </c>
      <c r="D17" s="762"/>
      <c r="E17" s="762"/>
      <c r="F17" s="768"/>
      <c r="G17" s="768"/>
      <c r="H17" s="768"/>
    </row>
    <row r="18" spans="1:8" ht="27" customHeight="1">
      <c r="A18" s="762" t="s">
        <v>2052</v>
      </c>
      <c r="B18" s="762"/>
      <c r="C18" s="766" t="s">
        <v>2053</v>
      </c>
      <c r="D18" s="762"/>
      <c r="E18" s="762"/>
      <c r="F18" s="768"/>
      <c r="G18" s="768"/>
      <c r="H18" s="768"/>
    </row>
    <row r="19" spans="1:8" ht="54" customHeight="1">
      <c r="A19" s="762" t="s">
        <v>2054</v>
      </c>
      <c r="B19" s="762"/>
      <c r="C19" s="766" t="s">
        <v>2055</v>
      </c>
      <c r="D19" s="762"/>
      <c r="E19" s="762"/>
      <c r="F19" s="768"/>
      <c r="G19" s="768"/>
      <c r="H19" s="768"/>
    </row>
    <row r="20" spans="1:8" ht="36" customHeight="1">
      <c r="A20" s="762" t="s">
        <v>2056</v>
      </c>
      <c r="B20" s="762"/>
      <c r="C20" s="766" t="s">
        <v>2057</v>
      </c>
      <c r="D20" s="762"/>
      <c r="E20" s="762"/>
      <c r="F20" s="768"/>
      <c r="G20" s="768"/>
      <c r="H20" s="768"/>
    </row>
    <row r="21" spans="1:8" ht="36" customHeight="1">
      <c r="A21" s="762" t="s">
        <v>2058</v>
      </c>
      <c r="B21" s="762"/>
      <c r="C21" s="766" t="s">
        <v>2059</v>
      </c>
      <c r="D21" s="762"/>
      <c r="E21" s="762"/>
      <c r="F21" s="768"/>
      <c r="G21" s="768"/>
      <c r="H21" s="768"/>
    </row>
    <row r="22" spans="1:8" ht="27" customHeight="1">
      <c r="A22" s="762" t="s">
        <v>2060</v>
      </c>
      <c r="B22" s="762"/>
      <c r="C22" s="766" t="s">
        <v>2061</v>
      </c>
      <c r="D22" s="762"/>
      <c r="E22" s="762"/>
      <c r="F22" s="768"/>
      <c r="G22" s="768"/>
      <c r="H22" s="768"/>
    </row>
    <row r="23" spans="1:8" ht="36" customHeight="1">
      <c r="A23" s="762" t="s">
        <v>2062</v>
      </c>
      <c r="B23" s="762"/>
      <c r="C23" s="766" t="s">
        <v>2063</v>
      </c>
      <c r="D23" s="762"/>
      <c r="E23" s="762"/>
      <c r="F23" s="768"/>
      <c r="G23" s="768"/>
      <c r="H23" s="768"/>
    </row>
    <row r="24" spans="1:8" ht="28.5" customHeight="1">
      <c r="A24" s="762" t="s">
        <v>2064</v>
      </c>
      <c r="B24" s="762"/>
      <c r="C24" s="766" t="s">
        <v>2065</v>
      </c>
      <c r="D24" s="762"/>
      <c r="E24" s="762"/>
      <c r="F24" s="768"/>
      <c r="G24" s="768"/>
      <c r="H24" s="768"/>
    </row>
    <row r="25" spans="1:8" ht="36" customHeight="1">
      <c r="A25" s="762" t="s">
        <v>2066</v>
      </c>
      <c r="B25" s="762"/>
      <c r="C25" s="766" t="s">
        <v>2067</v>
      </c>
      <c r="D25" s="762"/>
      <c r="E25" s="762"/>
      <c r="F25" s="768"/>
      <c r="G25" s="768"/>
      <c r="H25" s="768"/>
    </row>
    <row r="26" spans="1:8" ht="27" customHeight="1">
      <c r="A26" s="762" t="s">
        <v>2068</v>
      </c>
      <c r="B26" s="762"/>
      <c r="C26" s="766" t="s">
        <v>2069</v>
      </c>
      <c r="D26" s="762"/>
      <c r="E26" s="762"/>
      <c r="F26" s="768"/>
      <c r="G26" s="768"/>
      <c r="H26" s="768"/>
    </row>
    <row r="27" spans="1:8" ht="36" customHeight="1">
      <c r="A27" s="762" t="s">
        <v>2070</v>
      </c>
      <c r="B27" s="762"/>
      <c r="C27" s="766" t="s">
        <v>2071</v>
      </c>
      <c r="D27" s="762"/>
      <c r="E27" s="762"/>
      <c r="F27" s="768"/>
      <c r="G27" s="768"/>
      <c r="H27" s="768"/>
    </row>
    <row r="28" spans="1:8" ht="28.5" customHeight="1">
      <c r="A28" s="762" t="s">
        <v>2072</v>
      </c>
      <c r="B28" s="762"/>
      <c r="C28" s="766" t="s">
        <v>2073</v>
      </c>
      <c r="D28" s="762"/>
      <c r="E28" s="762"/>
      <c r="F28" s="768"/>
      <c r="G28" s="768"/>
      <c r="H28" s="768"/>
    </row>
    <row r="29" spans="1:8" ht="126" customHeight="1">
      <c r="A29" s="762" t="s">
        <v>2074</v>
      </c>
      <c r="B29" s="762" t="s">
        <v>1046</v>
      </c>
      <c r="C29" s="76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2" t="s">
        <v>2075</v>
      </c>
      <c r="E29" s="7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768"/>
      <c r="G29" s="768"/>
      <c r="H29" s="762" t="s">
        <v>2076</v>
      </c>
    </row>
    <row r="30" spans="1:8" ht="36" customHeight="1">
      <c r="A30" s="762" t="s">
        <v>2077</v>
      </c>
      <c r="B30" s="762"/>
      <c r="C30" s="76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2" t="s">
        <v>2078</v>
      </c>
      <c r="E30" s="7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768"/>
      <c r="G30" s="768"/>
      <c r="H30" s="768"/>
    </row>
    <row r="31" spans="1:8" ht="54" customHeight="1">
      <c r="A31" s="762" t="s">
        <v>2079</v>
      </c>
      <c r="B31" s="762"/>
      <c r="C31" s="76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2" t="s">
        <v>2080</v>
      </c>
      <c r="E31" s="7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768"/>
      <c r="G31" s="768"/>
      <c r="H31" s="768"/>
    </row>
    <row r="32" spans="1:8" ht="198" customHeight="1">
      <c r="A32" s="762" t="s">
        <v>2081</v>
      </c>
      <c r="B32" s="762"/>
      <c r="C32" s="76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2" t="s">
        <v>2082</v>
      </c>
      <c r="E32" s="76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768"/>
      <c r="G32" s="768"/>
      <c r="H32" s="762" t="s">
        <v>2083</v>
      </c>
    </row>
    <row r="33" spans="1:8" ht="9" customHeight="1">
      <c r="A33" s="762"/>
      <c r="B33" s="762"/>
      <c r="C33" s="766"/>
      <c r="D33" s="762"/>
      <c r="E33" s="762"/>
      <c r="F33" s="768"/>
      <c r="G33" s="768"/>
      <c r="H33" s="768"/>
    </row>
    <row r="34" spans="1:8" ht="9" customHeight="1">
      <c r="A34" s="762"/>
      <c r="B34" s="762" t="s">
        <v>193</v>
      </c>
      <c r="C34" s="766">
        <f>INDEX(TEMPLATE_NAME_FORM_LIST,B34,MATCH(TEMPLATE_SPHERE,TEMPLATE_SPHERE_LIST,0))</f>
        <v>0</v>
      </c>
      <c r="D34" s="762"/>
      <c r="E34" s="762"/>
      <c r="F34" s="768"/>
      <c r="G34" s="768"/>
      <c r="H34" s="76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3" max="7" width="8" customWidth="1"/>
    <col min="8" max="12" width="8.5703125" customWidth="1"/>
    <col min="13" max="14" width="27.7109375" customWidth="1"/>
    <col min="15" max="19" width="5.140625" customWidth="1"/>
    <col min="20" max="24" width="27.7109375" customWidth="1"/>
    <col min="25" max="25" width="1.85546875" customWidth="1"/>
    <col min="26" max="29" width="27.7109375" customWidth="1"/>
    <col min="30" max="30" width="3.85546875" customWidth="1"/>
  </cols>
  <sheetData>
    <row r="1" spans="1:34" ht="18" customHeight="1">
      <c r="A1" s="770"/>
      <c r="B1" s="770"/>
      <c r="C1" s="770" t="s">
        <v>2084</v>
      </c>
      <c r="D1" s="770"/>
      <c r="E1" s="770"/>
      <c r="F1" s="770"/>
      <c r="G1" s="770"/>
      <c r="H1" s="770" t="s">
        <v>2085</v>
      </c>
      <c r="I1" s="770"/>
      <c r="J1" s="770"/>
      <c r="K1" s="770"/>
      <c r="L1" s="770"/>
      <c r="M1" s="770" t="s">
        <v>2086</v>
      </c>
      <c r="N1" s="770" t="s">
        <v>2087</v>
      </c>
      <c r="O1" s="1196" t="s">
        <v>2088</v>
      </c>
      <c r="P1" s="1196"/>
      <c r="Q1" s="1196"/>
      <c r="R1" s="1196"/>
      <c r="S1" s="1196"/>
      <c r="T1" s="1196" t="s">
        <v>2086</v>
      </c>
      <c r="U1" s="1196"/>
      <c r="V1" s="1196"/>
      <c r="W1" s="1196"/>
      <c r="X1" s="1196"/>
      <c r="Y1" s="771"/>
      <c r="Z1" s="1196" t="s">
        <v>2089</v>
      </c>
      <c r="AA1" s="1196"/>
      <c r="AB1" s="1196"/>
      <c r="AC1" s="1196"/>
      <c r="AD1" s="1196"/>
    </row>
    <row r="2" spans="1:34" ht="18" customHeight="1">
      <c r="A2" s="762"/>
      <c r="B2" s="762"/>
      <c r="C2" s="772" t="s">
        <v>830</v>
      </c>
      <c r="D2" s="772" t="s">
        <v>885</v>
      </c>
      <c r="E2" s="772" t="s">
        <v>940</v>
      </c>
      <c r="F2" s="772" t="s">
        <v>926</v>
      </c>
      <c r="G2" s="772" t="s">
        <v>1701</v>
      </c>
      <c r="H2" s="773"/>
      <c r="I2" s="773"/>
      <c r="J2" s="773"/>
      <c r="K2" s="773"/>
      <c r="L2" s="773"/>
      <c r="M2" s="773"/>
      <c r="N2" s="773"/>
      <c r="O2" s="772" t="s">
        <v>830</v>
      </c>
      <c r="P2" s="772" t="s">
        <v>885</v>
      </c>
      <c r="Q2" s="772" t="s">
        <v>926</v>
      </c>
      <c r="R2" s="772" t="s">
        <v>940</v>
      </c>
      <c r="S2" s="772" t="s">
        <v>1701</v>
      </c>
      <c r="T2" s="772" t="s">
        <v>830</v>
      </c>
      <c r="U2" s="772" t="s">
        <v>885</v>
      </c>
      <c r="V2" s="772" t="s">
        <v>926</v>
      </c>
      <c r="W2" s="772" t="s">
        <v>940</v>
      </c>
      <c r="X2" s="772" t="s">
        <v>1701</v>
      </c>
      <c r="Y2" s="772"/>
      <c r="Z2" s="772" t="s">
        <v>830</v>
      </c>
      <c r="AA2" s="774" t="s">
        <v>885</v>
      </c>
      <c r="AB2" s="772" t="s">
        <v>926</v>
      </c>
      <c r="AC2" s="772" t="s">
        <v>940</v>
      </c>
      <c r="AD2" s="772" t="s">
        <v>1701</v>
      </c>
    </row>
    <row r="3" spans="1:34" ht="162" customHeight="1">
      <c r="A3" s="775" t="s">
        <v>10</v>
      </c>
      <c r="B3" s="775"/>
      <c r="C3" s="1200" t="s">
        <v>2090</v>
      </c>
      <c r="D3" s="1201"/>
      <c r="E3" s="1201"/>
      <c r="F3" s="1202"/>
      <c r="G3" s="773"/>
      <c r="H3" s="773"/>
      <c r="I3" s="773"/>
      <c r="J3" s="773"/>
      <c r="K3" s="773"/>
      <c r="L3" s="773"/>
      <c r="M3" s="773"/>
      <c r="N3" s="77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777"/>
      <c r="Z3" s="762" t="s">
        <v>2091</v>
      </c>
      <c r="AA3" s="773" t="s">
        <v>2092</v>
      </c>
      <c r="AB3" s="762" t="s">
        <v>2093</v>
      </c>
      <c r="AC3" s="762" t="s">
        <v>2094</v>
      </c>
      <c r="AD3" s="762"/>
      <c r="AG3" s="762"/>
      <c r="AH3" s="762"/>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777"/>
      <c r="Z4" s="762"/>
      <c r="AA4" s="769"/>
      <c r="AB4" s="762"/>
      <c r="AC4" s="762"/>
      <c r="AD4" s="762"/>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777"/>
      <c r="Z5" s="762"/>
      <c r="AA5" s="769"/>
      <c r="AB5" s="762"/>
      <c r="AC5" s="762"/>
      <c r="AD5" s="762"/>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777"/>
      <c r="Z6" s="762"/>
      <c r="AA6" s="769"/>
      <c r="AB6" s="762"/>
      <c r="AC6" s="762"/>
      <c r="AD6" s="762"/>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777"/>
      <c r="Z7" s="762"/>
      <c r="AA7" s="769"/>
      <c r="AB7" s="762"/>
      <c r="AC7" s="762"/>
      <c r="AD7" s="762"/>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777"/>
      <c r="Z8" s="762"/>
      <c r="AA8" s="769"/>
      <c r="AB8" s="762"/>
      <c r="AC8" s="762"/>
      <c r="AD8" s="762"/>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777"/>
      <c r="Z9" s="762"/>
      <c r="AA9" s="769"/>
      <c r="AB9" s="762"/>
      <c r="AC9" s="762"/>
      <c r="AD9" s="762"/>
    </row>
    <row r="10" spans="1:34" ht="9" customHeight="1">
      <c r="A10" s="778"/>
      <c r="B10" s="778"/>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row>
    <row r="11" spans="1:34" ht="45" customHeight="1">
      <c r="A11" s="1197" t="s">
        <v>16</v>
      </c>
      <c r="B11" s="778">
        <v>1</v>
      </c>
      <c r="C11" s="1203" t="s">
        <v>1641</v>
      </c>
      <c r="D11" s="1203" t="s">
        <v>1637</v>
      </c>
      <c r="E11" s="1203" t="s">
        <v>1733</v>
      </c>
      <c r="F11" s="1203" t="s">
        <v>2095</v>
      </c>
      <c r="G11" s="1203"/>
      <c r="H11" s="770" t="s">
        <v>2096</v>
      </c>
      <c r="I11" s="770"/>
      <c r="J11" s="770"/>
      <c r="K11" s="770"/>
      <c r="L11" s="770"/>
      <c r="M11" s="776" t="str">
        <f>IF(TEMPLATE_SPHERE="HEAT",T11,U11)</f>
        <v>Количество поданных заявок</v>
      </c>
      <c r="N11" s="77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2097</v>
      </c>
      <c r="U11" s="773" t="s">
        <v>2098</v>
      </c>
      <c r="V11" s="773"/>
      <c r="W11" s="773"/>
      <c r="X11" s="773"/>
      <c r="Y11" s="777"/>
      <c r="Z11" s="762" t="s">
        <v>2099</v>
      </c>
      <c r="AA11" s="7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2"/>
      <c r="AC11" s="762"/>
      <c r="AD11" s="762"/>
    </row>
    <row r="12" spans="1:34" ht="45" customHeight="1">
      <c r="A12" s="1197"/>
      <c r="B12" s="778">
        <v>2</v>
      </c>
      <c r="C12" s="1204"/>
      <c r="D12" s="1204"/>
      <c r="E12" s="1204"/>
      <c r="F12" s="1204"/>
      <c r="G12" s="1204"/>
      <c r="H12" s="770" t="s">
        <v>2100</v>
      </c>
      <c r="I12" s="770"/>
      <c r="J12" s="770"/>
      <c r="K12" s="770"/>
      <c r="L12" s="770"/>
      <c r="M12" s="776" t="str">
        <f>IF(TEMPLATE_SPHERE="HEAT",T12,U12)</f>
        <v>Количество рассмотренных заявок</v>
      </c>
      <c r="N12" s="77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2101</v>
      </c>
      <c r="U12" s="773" t="s">
        <v>2102</v>
      </c>
      <c r="V12" s="773"/>
      <c r="W12" s="773"/>
      <c r="X12" s="773"/>
      <c r="Y12" s="777"/>
      <c r="Z12" s="762" t="s">
        <v>2103</v>
      </c>
      <c r="AA12" s="7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2"/>
      <c r="AC12" s="762"/>
      <c r="AD12" s="762"/>
    </row>
    <row r="13" spans="1:34" ht="72" customHeight="1">
      <c r="A13" s="1197"/>
      <c r="B13" s="778">
        <v>3</v>
      </c>
      <c r="C13" s="1204"/>
      <c r="D13" s="1204"/>
      <c r="E13" s="1204"/>
      <c r="F13" s="1204"/>
      <c r="G13" s="1204"/>
      <c r="H13" s="1196" t="s">
        <v>2104</v>
      </c>
      <c r="I13" s="770"/>
      <c r="J13" s="770"/>
      <c r="K13" s="770"/>
      <c r="L13" s="770"/>
      <c r="M13" s="77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6" t="str">
        <f t="shared" si="0"/>
        <v>Указывается количество заявок с решением об отказе в течение отчетного квартала.</v>
      </c>
      <c r="O13" s="773"/>
      <c r="P13" s="776"/>
      <c r="Q13" s="776"/>
      <c r="R13" s="776"/>
      <c r="S13" s="773"/>
      <c r="T13" s="773" t="s">
        <v>2105</v>
      </c>
      <c r="U13" s="776" t="s">
        <v>2106</v>
      </c>
      <c r="V13" s="776"/>
      <c r="W13" s="776"/>
      <c r="X13" s="773"/>
      <c r="Y13" s="777"/>
      <c r="Z13" s="762" t="s">
        <v>2107</v>
      </c>
      <c r="AA13" s="7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2"/>
      <c r="AC13" s="762"/>
      <c r="AD13" s="762"/>
    </row>
    <row r="14" spans="1:34" ht="45" customHeight="1">
      <c r="A14" s="1197"/>
      <c r="B14" s="778">
        <v>4</v>
      </c>
      <c r="C14" s="1204"/>
      <c r="D14" s="1204"/>
      <c r="E14" s="1204"/>
      <c r="F14" s="1204"/>
      <c r="G14" s="1204"/>
      <c r="H14" s="1196"/>
      <c r="I14" s="779"/>
      <c r="J14" s="779"/>
      <c r="K14" s="779"/>
      <c r="L14" s="779"/>
      <c r="M14" s="780" t="str">
        <f>IF(TEMPLATE_SPHERE="HEAT",T14,U14)</f>
        <v>Причины отказа в заключении договора о подключении (технологическом присоединении) к системе теплоснабжения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6"/>
      <c r="Q14" s="776"/>
      <c r="R14" s="776"/>
      <c r="S14" s="773"/>
      <c r="T14" s="773" t="s">
        <v>2108</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6"/>
      <c r="W14" s="776"/>
      <c r="X14" s="773"/>
      <c r="Y14" s="777"/>
      <c r="Z14" s="762" t="s">
        <v>2109</v>
      </c>
      <c r="AA14" s="769" t="s">
        <v>2109</v>
      </c>
      <c r="AB14" s="762"/>
      <c r="AC14" s="762"/>
      <c r="AD14" s="762"/>
    </row>
    <row r="15" spans="1:34" ht="108" customHeight="1">
      <c r="A15" s="1197"/>
      <c r="B15" s="778">
        <v>5</v>
      </c>
      <c r="C15" s="1204"/>
      <c r="D15" s="1204"/>
      <c r="E15" s="1204"/>
      <c r="F15" s="1204"/>
      <c r="G15" s="1204"/>
      <c r="H15" s="1198" t="s">
        <v>2110</v>
      </c>
      <c r="I15" s="781"/>
      <c r="J15" s="781"/>
      <c r="K15" s="781"/>
      <c r="L15" s="781"/>
      <c r="M15" s="769" t="str">
        <f>IF(TEMPLATE_SPHERE="HEAT",T15,U15)</f>
        <v>Резерв мощности источников тепловой энергии, входящих в систему теплоснабжения, в течение одного квартала, в том числе:</v>
      </c>
      <c r="N15" s="78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6"/>
      <c r="Q15" s="776"/>
      <c r="R15" s="776"/>
      <c r="S15" s="773"/>
      <c r="T15" s="773" t="s">
        <v>2111</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6"/>
      <c r="W15" s="776"/>
      <c r="X15" s="773"/>
      <c r="Y15" s="777"/>
      <c r="Z15" s="762" t="s">
        <v>2112</v>
      </c>
      <c r="AA15" s="7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2"/>
      <c r="AC15" s="762"/>
      <c r="AD15" s="762"/>
    </row>
    <row r="16" spans="1:34" ht="108" customHeight="1">
      <c r="A16" s="778"/>
      <c r="B16" s="778">
        <v>6</v>
      </c>
      <c r="C16" s="1205"/>
      <c r="D16" s="1205"/>
      <c r="E16" s="1205"/>
      <c r="F16" s="1205"/>
      <c r="G16" s="1205"/>
      <c r="H16" s="1199"/>
      <c r="I16" s="783"/>
      <c r="J16" s="783"/>
      <c r="K16" s="783"/>
      <c r="L16" s="783"/>
      <c r="M16" s="784"/>
      <c r="N16" s="78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6"/>
      <c r="Q16" s="776"/>
      <c r="R16" s="776"/>
      <c r="S16" s="773"/>
      <c r="T16" s="773"/>
      <c r="U16" s="776"/>
      <c r="V16" s="776"/>
      <c r="W16" s="776"/>
      <c r="X16" s="773"/>
      <c r="Y16" s="777"/>
      <c r="Z16" s="762" t="s">
        <v>2112</v>
      </c>
      <c r="AA16" s="7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2"/>
      <c r="AC16" s="762"/>
      <c r="AD16" s="762"/>
    </row>
    <row r="17" spans="1:30" ht="9" customHeight="1">
      <c r="A17" s="778"/>
      <c r="B17" s="778"/>
      <c r="C17" s="778">
        <v>22</v>
      </c>
      <c r="D17" s="778">
        <v>21</v>
      </c>
      <c r="E17" s="778">
        <v>42</v>
      </c>
      <c r="F17" s="778">
        <v>63</v>
      </c>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row>
    <row r="18" spans="1:30" ht="27" customHeight="1">
      <c r="A18" s="775" t="s">
        <v>1736</v>
      </c>
      <c r="B18" s="778">
        <v>1</v>
      </c>
      <c r="C18" s="773" t="s">
        <v>2096</v>
      </c>
      <c r="D18" s="785" t="s">
        <v>2096</v>
      </c>
      <c r="E18" s="773" t="s">
        <v>2096</v>
      </c>
      <c r="F18" s="773" t="s">
        <v>2096</v>
      </c>
      <c r="G18" s="773"/>
      <c r="H18" s="786"/>
      <c r="I18" s="787">
        <f t="shared" ref="I18:I49" si="1">INDEX(TEMPLATE_NUMBER_POINT_FHD,B18,MATCH(TEMPLATE_SPHERE,TEMPLATE_SPHERE_LIST_FOR_NOTE,0))</f>
        <v>1</v>
      </c>
      <c r="J18" s="787" t="str">
        <f t="shared" ref="J18:J49" si="2">INDEX(TEMPLATE_DATA_POINT_FHD,B18,MATCH(TEMPLATE_SPHERE,TEMPLATE_SPHERE_LIST_FOR_NOTE,0))</f>
        <v>Выручка от регулируемого вида деятельности с распределением по видам деятельности</v>
      </c>
      <c r="K18" s="78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6">
        <f t="shared" ref="L18:L49" si="4">IF(I18=0,"",I18)</f>
        <v>1</v>
      </c>
      <c r="M18" s="776" t="str">
        <f t="shared" ref="M18:M49" si="5">IF(J18=0,"",J18)</f>
        <v>Выручка от регулируемого вида деятельности с распределением по видам деятельности</v>
      </c>
      <c r="N18" s="776" t="str">
        <f t="shared" ref="N18:N49" si="6">IF(K18=0,"",K18)</f>
        <v>Указывается выручка от регулируемого вида деятельности с распределением по видам деятельности.</v>
      </c>
      <c r="O18" s="788">
        <v>1</v>
      </c>
      <c r="P18" s="788">
        <v>1</v>
      </c>
      <c r="Q18" s="788">
        <v>1</v>
      </c>
      <c r="R18" s="788">
        <v>1</v>
      </c>
      <c r="S18" s="788"/>
      <c r="T18" s="789" t="s">
        <v>2113</v>
      </c>
      <c r="U18" s="762" t="s">
        <v>2114</v>
      </c>
      <c r="V18" s="762" t="s">
        <v>2115</v>
      </c>
      <c r="W18" s="762" t="s">
        <v>2116</v>
      </c>
      <c r="X18" s="773"/>
      <c r="Y18" s="777"/>
      <c r="Z18" s="762" t="s">
        <v>2117</v>
      </c>
      <c r="AA18" s="769" t="s">
        <v>2118</v>
      </c>
      <c r="AB18" s="769" t="s">
        <v>2118</v>
      </c>
      <c r="AC18" s="769" t="s">
        <v>2118</v>
      </c>
      <c r="AD18" s="762"/>
    </row>
    <row r="19" spans="1:30" ht="36" customHeight="1">
      <c r="A19" s="775"/>
      <c r="B19" s="778">
        <v>2</v>
      </c>
      <c r="C19" s="773" t="s">
        <v>2100</v>
      </c>
      <c r="D19" s="785" t="s">
        <v>2100</v>
      </c>
      <c r="E19" s="773" t="s">
        <v>2100</v>
      </c>
      <c r="F19" s="773" t="s">
        <v>2100</v>
      </c>
      <c r="G19" s="773"/>
      <c r="H19" s="786"/>
      <c r="I19" s="787">
        <f t="shared" si="1"/>
        <v>2</v>
      </c>
      <c r="J19" s="787" t="str">
        <f t="shared" si="2"/>
        <v>Себестоимость производимых товаров (оказываемых услуг) по регулируемому виду деятельности, включая:</v>
      </c>
      <c r="K19" s="787"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регулируемому виду деятельности, включая:</v>
      </c>
      <c r="N19" s="776" t="str">
        <f t="shared" si="6"/>
        <v>Указывается суммарная себестоимость производимых товаров.</v>
      </c>
      <c r="O19" s="788">
        <v>2</v>
      </c>
      <c r="P19" s="788">
        <v>2</v>
      </c>
      <c r="Q19" s="788">
        <v>2</v>
      </c>
      <c r="R19" s="788">
        <v>2</v>
      </c>
      <c r="S19" s="788"/>
      <c r="T19" s="789" t="s">
        <v>2119</v>
      </c>
      <c r="U19" s="762" t="s">
        <v>2120</v>
      </c>
      <c r="V19" s="762" t="s">
        <v>2121</v>
      </c>
      <c r="W19" s="762" t="s">
        <v>2122</v>
      </c>
      <c r="X19" s="773"/>
      <c r="Y19" s="777"/>
      <c r="Z19" s="762" t="s">
        <v>2123</v>
      </c>
      <c r="AA19" s="769" t="s">
        <v>2123</v>
      </c>
      <c r="AB19" s="769" t="s">
        <v>2123</v>
      </c>
      <c r="AC19" s="769" t="s">
        <v>2123</v>
      </c>
      <c r="AD19" s="762"/>
    </row>
    <row r="20" spans="1:30" ht="27" customHeight="1">
      <c r="A20" s="775"/>
      <c r="B20" s="778">
        <v>3</v>
      </c>
      <c r="C20" s="773">
        <v>1</v>
      </c>
      <c r="D20" s="785"/>
      <c r="E20" s="773"/>
      <c r="F20" s="773"/>
      <c r="G20" s="773"/>
      <c r="H20" s="786"/>
      <c r="I20" s="787" t="str">
        <f t="shared" si="1"/>
        <v>2.1</v>
      </c>
      <c r="J20" s="787" t="str">
        <f t="shared" si="2"/>
        <v>Расходы на приобретаемую тепловую энергию (мощность), теплоноситель</v>
      </c>
      <c r="K20" s="787">
        <f t="shared" si="3"/>
        <v>0</v>
      </c>
      <c r="L20" s="776" t="str">
        <f t="shared" si="4"/>
        <v>2.1</v>
      </c>
      <c r="M20" s="776" t="str">
        <f t="shared" si="5"/>
        <v>Расходы на приобретаемую тепловую энергию (мощность), теплоноситель</v>
      </c>
      <c r="N20" s="776" t="str">
        <f t="shared" si="6"/>
        <v/>
      </c>
      <c r="O20" s="788" t="s">
        <v>730</v>
      </c>
      <c r="P20" s="788" t="s">
        <v>730</v>
      </c>
      <c r="Q20" s="788" t="s">
        <v>730</v>
      </c>
      <c r="R20" s="788" t="s">
        <v>730</v>
      </c>
      <c r="S20" s="788"/>
      <c r="T20" s="789" t="s">
        <v>2124</v>
      </c>
      <c r="U20" s="762" t="s">
        <v>2125</v>
      </c>
      <c r="V20" s="762" t="s">
        <v>2126</v>
      </c>
      <c r="W20" s="762" t="s">
        <v>2127</v>
      </c>
      <c r="X20" s="773"/>
      <c r="Y20" s="777"/>
      <c r="Z20" s="762"/>
      <c r="AA20" s="769"/>
      <c r="AB20" s="762"/>
      <c r="AC20" s="762"/>
      <c r="AD20" s="762"/>
    </row>
    <row r="21" spans="1:30" ht="36" customHeight="1">
      <c r="A21" s="775"/>
      <c r="B21" s="778">
        <v>4</v>
      </c>
      <c r="C21" s="773">
        <v>2</v>
      </c>
      <c r="D21" s="785"/>
      <c r="E21" s="773"/>
      <c r="F21" s="773"/>
      <c r="G21" s="773"/>
      <c r="H21" s="786"/>
      <c r="I21" s="787" t="str">
        <f t="shared" si="1"/>
        <v>2.2</v>
      </c>
      <c r="J21" s="78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787" t="str">
        <f t="shared" si="3"/>
        <v>Указываются суммарные расходы на приобретение топлива всех видов.</v>
      </c>
      <c r="L21" s="776" t="str">
        <f t="shared" si="4"/>
        <v>2.2</v>
      </c>
      <c r="M21" s="77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6" t="str">
        <f t="shared" si="6"/>
        <v>Указываются суммарные расходы на приобретение топлива всех видов.</v>
      </c>
      <c r="O21" s="788" t="s">
        <v>431</v>
      </c>
      <c r="P21" s="788"/>
      <c r="Q21" s="788"/>
      <c r="R21" s="788"/>
      <c r="S21" s="788"/>
      <c r="T21" s="789" t="s">
        <v>2128</v>
      </c>
      <c r="U21" s="762"/>
      <c r="V21" s="762"/>
      <c r="W21" s="762"/>
      <c r="X21" s="773"/>
      <c r="Y21" s="777"/>
      <c r="Z21" s="762" t="s">
        <v>2129</v>
      </c>
      <c r="AA21" s="769"/>
      <c r="AB21" s="762"/>
      <c r="AC21" s="762"/>
      <c r="AD21" s="762"/>
    </row>
    <row r="22" spans="1:30" ht="36" customHeight="1">
      <c r="A22" s="775"/>
      <c r="B22" s="778">
        <v>5</v>
      </c>
      <c r="C22" s="773">
        <v>3</v>
      </c>
      <c r="D22" s="785"/>
      <c r="E22" s="773"/>
      <c r="F22" s="773"/>
      <c r="G22" s="790"/>
      <c r="H22" s="791"/>
      <c r="I22" s="787">
        <f t="shared" si="1"/>
        <v>0</v>
      </c>
      <c r="J22" s="787">
        <f t="shared" si="2"/>
        <v>0</v>
      </c>
      <c r="K22" s="787">
        <f t="shared" si="3"/>
        <v>0</v>
      </c>
      <c r="L22" s="776" t="str">
        <f t="shared" si="4"/>
        <v/>
      </c>
      <c r="M22" s="776" t="str">
        <f t="shared" si="5"/>
        <v/>
      </c>
      <c r="N22" s="776" t="str">
        <f t="shared" si="6"/>
        <v/>
      </c>
      <c r="O22" s="788"/>
      <c r="P22" s="788"/>
      <c r="Q22" s="788" t="s">
        <v>431</v>
      </c>
      <c r="R22" s="788"/>
      <c r="S22" s="788"/>
      <c r="T22" s="789"/>
      <c r="U22" s="762"/>
      <c r="V22" s="762" t="s">
        <v>2130</v>
      </c>
      <c r="W22" s="762"/>
      <c r="X22" s="773"/>
      <c r="Y22" s="777"/>
      <c r="Z22" s="762"/>
      <c r="AA22" s="769"/>
      <c r="AB22" s="762"/>
      <c r="AC22" s="762"/>
      <c r="AD22" s="762"/>
    </row>
    <row r="23" spans="1:30" ht="27" customHeight="1">
      <c r="A23" s="775"/>
      <c r="B23" s="778">
        <v>6</v>
      </c>
      <c r="C23" s="773">
        <v>4</v>
      </c>
      <c r="D23" s="785"/>
      <c r="E23" s="773"/>
      <c r="F23" s="773"/>
      <c r="G23" s="790"/>
      <c r="H23" s="791"/>
      <c r="I23" s="787">
        <f t="shared" si="1"/>
        <v>0</v>
      </c>
      <c r="J23" s="787">
        <f t="shared" si="2"/>
        <v>0</v>
      </c>
      <c r="K23" s="787">
        <f t="shared" si="3"/>
        <v>0</v>
      </c>
      <c r="L23" s="776" t="str">
        <f t="shared" si="4"/>
        <v/>
      </c>
      <c r="M23" s="776" t="str">
        <f t="shared" si="5"/>
        <v/>
      </c>
      <c r="N23" s="776" t="str">
        <f t="shared" si="6"/>
        <v/>
      </c>
      <c r="O23" s="788"/>
      <c r="P23" s="788"/>
      <c r="Q23" s="788" t="s">
        <v>434</v>
      </c>
      <c r="R23" s="788"/>
      <c r="S23" s="788"/>
      <c r="T23" s="789"/>
      <c r="U23" s="762"/>
      <c r="V23" s="762" t="s">
        <v>2131</v>
      </c>
      <c r="W23" s="762"/>
      <c r="X23" s="773"/>
      <c r="Y23" s="777"/>
      <c r="Z23" s="762"/>
      <c r="AA23" s="769"/>
      <c r="AB23" s="762"/>
      <c r="AC23" s="762"/>
      <c r="AD23" s="762"/>
    </row>
    <row r="24" spans="1:30" ht="36" customHeight="1">
      <c r="A24" s="775"/>
      <c r="B24" s="778">
        <v>7</v>
      </c>
      <c r="C24" s="773">
        <v>5</v>
      </c>
      <c r="D24" s="785"/>
      <c r="E24" s="773"/>
      <c r="F24" s="773"/>
      <c r="G24" s="790"/>
      <c r="H24" s="791"/>
      <c r="I24" s="787">
        <f t="shared" si="1"/>
        <v>0</v>
      </c>
      <c r="J24" s="787">
        <f t="shared" si="2"/>
        <v>0</v>
      </c>
      <c r="K24" s="787">
        <f t="shared" si="3"/>
        <v>0</v>
      </c>
      <c r="L24" s="776" t="str">
        <f t="shared" si="4"/>
        <v/>
      </c>
      <c r="M24" s="776" t="str">
        <f t="shared" si="5"/>
        <v/>
      </c>
      <c r="N24" s="776" t="str">
        <f t="shared" si="6"/>
        <v/>
      </c>
      <c r="O24" s="788"/>
      <c r="P24" s="788"/>
      <c r="Q24" s="788" t="s">
        <v>750</v>
      </c>
      <c r="R24" s="788"/>
      <c r="S24" s="788"/>
      <c r="T24" s="789"/>
      <c r="U24" s="762"/>
      <c r="V24" s="762" t="s">
        <v>2132</v>
      </c>
      <c r="W24" s="762"/>
      <c r="X24" s="773"/>
      <c r="Y24" s="777"/>
      <c r="Z24" s="762"/>
      <c r="AA24" s="769"/>
      <c r="AB24" s="762"/>
      <c r="AC24" s="762"/>
      <c r="AD24" s="762"/>
    </row>
    <row r="25" spans="1:30" ht="36" customHeight="1">
      <c r="A25" s="775"/>
      <c r="B25" s="778">
        <v>8</v>
      </c>
      <c r="C25" s="773">
        <v>6</v>
      </c>
      <c r="D25" s="785"/>
      <c r="E25" s="773"/>
      <c r="F25" s="773"/>
      <c r="G25" s="790"/>
      <c r="H25" s="791"/>
      <c r="I25" s="787" t="str">
        <f t="shared" si="1"/>
        <v>2.3</v>
      </c>
      <c r="J25" s="787" t="str">
        <f t="shared" si="2"/>
        <v>Расходы на приобретаемую электрическую энергию (мощность), используемую в технологическом процессе</v>
      </c>
      <c r="K25" s="787">
        <f t="shared" si="3"/>
        <v>0</v>
      </c>
      <c r="L25" s="776" t="str">
        <f t="shared" si="4"/>
        <v>2.3</v>
      </c>
      <c r="M25" s="776" t="str">
        <f t="shared" si="5"/>
        <v>Расходы на приобретаемую электрическую энергию (мощность), используемую в технологическом процессе</v>
      </c>
      <c r="N25" s="776" t="str">
        <f t="shared" si="6"/>
        <v/>
      </c>
      <c r="O25" s="788" t="s">
        <v>434</v>
      </c>
      <c r="P25" s="788" t="s">
        <v>431</v>
      </c>
      <c r="Q25" s="788" t="s">
        <v>757</v>
      </c>
      <c r="R25" s="788" t="s">
        <v>431</v>
      </c>
      <c r="S25" s="788"/>
      <c r="T25" s="789" t="s">
        <v>2133</v>
      </c>
      <c r="U25" s="762" t="s">
        <v>2133</v>
      </c>
      <c r="V25" s="762" t="s">
        <v>2133</v>
      </c>
      <c r="W25" s="762" t="s">
        <v>2133</v>
      </c>
      <c r="X25" s="773"/>
      <c r="Y25" s="777"/>
      <c r="Z25" s="762"/>
      <c r="AA25" s="769"/>
      <c r="AB25" s="762"/>
      <c r="AC25" s="762"/>
      <c r="AD25" s="762"/>
    </row>
    <row r="26" spans="1:30" ht="18" customHeight="1">
      <c r="A26" s="775"/>
      <c r="B26" s="778">
        <v>9</v>
      </c>
      <c r="C26" s="773" t="s">
        <v>938</v>
      </c>
      <c r="D26" s="785"/>
      <c r="E26" s="773"/>
      <c r="F26" s="773"/>
      <c r="G26" s="790"/>
      <c r="H26" s="791"/>
      <c r="I26" s="787" t="str">
        <f t="shared" si="1"/>
        <v>2.3.1</v>
      </c>
      <c r="J26" s="787" t="str">
        <f t="shared" si="2"/>
        <v>Средневзвешенная стоимость 1 кВт.ч (с учетом мощности)</v>
      </c>
      <c r="K26" s="787">
        <f t="shared" si="3"/>
        <v>0</v>
      </c>
      <c r="L26" s="776" t="str">
        <f t="shared" si="4"/>
        <v>2.3.1</v>
      </c>
      <c r="M26" s="776" t="str">
        <f t="shared" si="5"/>
        <v>Средневзвешенная стоимость 1 кВт.ч (с учетом мощности)</v>
      </c>
      <c r="N26" s="776" t="str">
        <f t="shared" si="6"/>
        <v/>
      </c>
      <c r="O26" s="788" t="s">
        <v>746</v>
      </c>
      <c r="P26" s="788" t="s">
        <v>740</v>
      </c>
      <c r="Q26" s="788" t="s">
        <v>2134</v>
      </c>
      <c r="R26" s="788" t="s">
        <v>740</v>
      </c>
      <c r="S26" s="788"/>
      <c r="T26" s="789" t="s">
        <v>2135</v>
      </c>
      <c r="U26" s="789" t="s">
        <v>2135</v>
      </c>
      <c r="V26" s="789" t="s">
        <v>2135</v>
      </c>
      <c r="W26" s="789" t="s">
        <v>2135</v>
      </c>
      <c r="X26" s="773"/>
      <c r="Y26" s="777"/>
      <c r="Z26" s="762"/>
      <c r="AA26" s="769"/>
      <c r="AB26" s="762"/>
      <c r="AC26" s="762"/>
      <c r="AD26" s="762"/>
    </row>
    <row r="27" spans="1:30" ht="18" customHeight="1">
      <c r="A27" s="775"/>
      <c r="B27" s="778">
        <v>10</v>
      </c>
      <c r="C27" s="773" t="s">
        <v>2136</v>
      </c>
      <c r="D27" s="785"/>
      <c r="E27" s="773"/>
      <c r="F27" s="773"/>
      <c r="G27" s="790"/>
      <c r="H27" s="791"/>
      <c r="I27" s="787" t="str">
        <f t="shared" si="1"/>
        <v>2.3.2</v>
      </c>
      <c r="J27" s="787" t="str">
        <f t="shared" si="2"/>
        <v>Объём приобретения электрической энергии</v>
      </c>
      <c r="K27" s="787">
        <f t="shared" si="3"/>
        <v>0</v>
      </c>
      <c r="L27" s="776" t="str">
        <f t="shared" si="4"/>
        <v>2.3.2</v>
      </c>
      <c r="M27" s="776" t="str">
        <f t="shared" si="5"/>
        <v>Объём приобретения электрической энергии</v>
      </c>
      <c r="N27" s="776" t="str">
        <f t="shared" si="6"/>
        <v/>
      </c>
      <c r="O27" s="788" t="s">
        <v>748</v>
      </c>
      <c r="P27" s="788" t="s">
        <v>742</v>
      </c>
      <c r="Q27" s="788" t="s">
        <v>2137</v>
      </c>
      <c r="R27" s="788" t="s">
        <v>742</v>
      </c>
      <c r="S27" s="788"/>
      <c r="T27" s="789" t="s">
        <v>2138</v>
      </c>
      <c r="U27" s="789" t="s">
        <v>2138</v>
      </c>
      <c r="V27" s="789" t="s">
        <v>2138</v>
      </c>
      <c r="W27" s="789" t="s">
        <v>2138</v>
      </c>
      <c r="X27" s="773"/>
      <c r="Y27" s="777"/>
      <c r="Z27" s="762"/>
      <c r="AA27" s="769"/>
      <c r="AB27" s="762"/>
      <c r="AC27" s="762"/>
      <c r="AD27" s="762"/>
    </row>
    <row r="28" spans="1:30" ht="27" customHeight="1">
      <c r="A28" s="775"/>
      <c r="B28" s="778">
        <v>11</v>
      </c>
      <c r="C28" s="773">
        <v>7</v>
      </c>
      <c r="D28" s="785"/>
      <c r="E28" s="773"/>
      <c r="F28" s="773"/>
      <c r="G28" s="790"/>
      <c r="H28" s="791"/>
      <c r="I28" s="787" t="str">
        <f t="shared" si="1"/>
        <v>2.4</v>
      </c>
      <c r="J28" s="787" t="str">
        <f t="shared" si="2"/>
        <v>Расходы на приобретение холодной воды, используемой в технологическом процессе</v>
      </c>
      <c r="K28" s="787">
        <f t="shared" si="3"/>
        <v>0</v>
      </c>
      <c r="L28" s="776" t="str">
        <f t="shared" si="4"/>
        <v>2.4</v>
      </c>
      <c r="M28" s="776" t="str">
        <f t="shared" si="5"/>
        <v>Расходы на приобретение холодной воды, используемой в технологическом процессе</v>
      </c>
      <c r="N28" s="776" t="str">
        <f t="shared" si="6"/>
        <v/>
      </c>
      <c r="O28" s="788" t="s">
        <v>750</v>
      </c>
      <c r="P28" s="788"/>
      <c r="Q28" s="788"/>
      <c r="R28" s="788"/>
      <c r="S28" s="788"/>
      <c r="T28" s="789" t="s">
        <v>2139</v>
      </c>
      <c r="U28" s="762"/>
      <c r="V28" s="762"/>
      <c r="W28" s="762"/>
      <c r="X28" s="773"/>
      <c r="Y28" s="777"/>
      <c r="Z28" s="762"/>
      <c r="AA28" s="769"/>
      <c r="AB28" s="762"/>
      <c r="AC28" s="762"/>
      <c r="AD28" s="762"/>
    </row>
    <row r="29" spans="1:30" ht="27" customHeight="1">
      <c r="A29" s="775"/>
      <c r="B29" s="778">
        <v>12</v>
      </c>
      <c r="C29" s="773">
        <v>8</v>
      </c>
      <c r="D29" s="785"/>
      <c r="E29" s="773"/>
      <c r="F29" s="773"/>
      <c r="G29" s="790"/>
      <c r="H29" s="791"/>
      <c r="I29" s="787" t="str">
        <f t="shared" si="1"/>
        <v>2.5</v>
      </c>
      <c r="J29" s="787" t="str">
        <f t="shared" si="2"/>
        <v>Расходы на химические реагенты, используемые в технологическом процессе</v>
      </c>
      <c r="K29" s="787">
        <f t="shared" si="3"/>
        <v>0</v>
      </c>
      <c r="L29" s="776" t="str">
        <f t="shared" si="4"/>
        <v>2.5</v>
      </c>
      <c r="M29" s="776" t="str">
        <f t="shared" si="5"/>
        <v>Расходы на химические реагенты, используемые в технологическом процессе</v>
      </c>
      <c r="N29" s="776" t="str">
        <f t="shared" si="6"/>
        <v/>
      </c>
      <c r="O29" s="788" t="s">
        <v>757</v>
      </c>
      <c r="P29" s="788" t="s">
        <v>434</v>
      </c>
      <c r="Q29" s="788"/>
      <c r="R29" s="788" t="s">
        <v>434</v>
      </c>
      <c r="S29" s="788"/>
      <c r="T29" s="789" t="s">
        <v>2140</v>
      </c>
      <c r="U29" s="762" t="s">
        <v>2140</v>
      </c>
      <c r="V29" s="762"/>
      <c r="W29" s="762" t="s">
        <v>2140</v>
      </c>
      <c r="X29" s="773"/>
      <c r="Y29" s="777"/>
      <c r="Z29" s="762"/>
      <c r="AA29" s="769"/>
      <c r="AB29" s="762"/>
      <c r="AC29" s="762"/>
      <c r="AD29" s="762"/>
    </row>
    <row r="30" spans="1:30" ht="54" customHeight="1">
      <c r="A30" s="775"/>
      <c r="B30" s="778">
        <v>13</v>
      </c>
      <c r="C30" s="773">
        <v>9</v>
      </c>
      <c r="D30" s="785"/>
      <c r="E30" s="773"/>
      <c r="F30" s="773"/>
      <c r="G30" s="790"/>
      <c r="H30" s="791"/>
      <c r="I30" s="787" t="str">
        <f t="shared" si="1"/>
        <v>2.6</v>
      </c>
      <c r="J30" s="7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787">
        <f t="shared" si="3"/>
        <v>0</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
      </c>
      <c r="O30" s="788" t="s">
        <v>759</v>
      </c>
      <c r="P30" s="788" t="s">
        <v>750</v>
      </c>
      <c r="Q30" s="788" t="s">
        <v>759</v>
      </c>
      <c r="R30" s="788" t="s">
        <v>750</v>
      </c>
      <c r="S30" s="788"/>
      <c r="T30" s="789" t="s">
        <v>2141</v>
      </c>
      <c r="U30" s="762" t="s">
        <v>2141</v>
      </c>
      <c r="V30" s="762" t="s">
        <v>2141</v>
      </c>
      <c r="W30" s="762" t="s">
        <v>2141</v>
      </c>
      <c r="X30" s="773"/>
      <c r="Y30" s="777"/>
      <c r="Z30" s="762"/>
      <c r="AA30" s="769" t="s">
        <v>2142</v>
      </c>
      <c r="AB30" s="769" t="s">
        <v>2142</v>
      </c>
      <c r="AC30" s="769" t="s">
        <v>2142</v>
      </c>
      <c r="AD30" s="762"/>
    </row>
    <row r="31" spans="1:30" ht="18" customHeight="1">
      <c r="A31" s="775"/>
      <c r="B31" s="778">
        <v>14</v>
      </c>
      <c r="C31" s="773" t="s">
        <v>2143</v>
      </c>
      <c r="D31" s="785"/>
      <c r="E31" s="773"/>
      <c r="F31" s="773"/>
      <c r="G31" s="790"/>
      <c r="H31" s="791"/>
      <c r="I31" s="787" t="str">
        <f t="shared" si="1"/>
        <v>2.6.1</v>
      </c>
      <c r="J31" s="787" t="str">
        <f t="shared" si="2"/>
        <v>Расходы на оплату труда основного производственного персонала</v>
      </c>
      <c r="K31" s="787">
        <f t="shared" si="3"/>
        <v>0</v>
      </c>
      <c r="L31" s="776" t="str">
        <f t="shared" si="4"/>
        <v>2.6.1</v>
      </c>
      <c r="M31" s="776" t="str">
        <f t="shared" si="5"/>
        <v>Расходы на оплату труда основного производственного персонала</v>
      </c>
      <c r="N31" s="776" t="str">
        <f t="shared" si="6"/>
        <v/>
      </c>
      <c r="O31" s="788" t="s">
        <v>2144</v>
      </c>
      <c r="P31" s="788" t="s">
        <v>753</v>
      </c>
      <c r="Q31" s="788" t="s">
        <v>2144</v>
      </c>
      <c r="R31" s="788" t="s">
        <v>753</v>
      </c>
      <c r="S31" s="788"/>
      <c r="T31" s="792" t="s">
        <v>2145</v>
      </c>
      <c r="U31" s="762" t="s">
        <v>2145</v>
      </c>
      <c r="V31" s="762" t="s">
        <v>2145</v>
      </c>
      <c r="W31" s="762" t="s">
        <v>2145</v>
      </c>
      <c r="X31" s="773"/>
      <c r="Y31" s="777"/>
      <c r="Z31" s="762"/>
      <c r="AA31" s="769"/>
      <c r="AB31" s="769"/>
      <c r="AC31" s="769"/>
      <c r="AD31" s="762"/>
    </row>
    <row r="32" spans="1:30" ht="36" customHeight="1">
      <c r="A32" s="775"/>
      <c r="B32" s="778">
        <v>15</v>
      </c>
      <c r="C32" s="773" t="s">
        <v>2146</v>
      </c>
      <c r="D32" s="785"/>
      <c r="E32" s="773"/>
      <c r="F32" s="773"/>
      <c r="G32" s="790"/>
      <c r="H32" s="791"/>
      <c r="I32" s="787" t="str">
        <f t="shared" si="1"/>
        <v>2.6.2</v>
      </c>
      <c r="J32" s="7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787">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788" t="s">
        <v>2147</v>
      </c>
      <c r="P32" s="788" t="s">
        <v>755</v>
      </c>
      <c r="Q32" s="788" t="s">
        <v>2147</v>
      </c>
      <c r="R32" s="788" t="s">
        <v>755</v>
      </c>
      <c r="S32" s="788"/>
      <c r="T32" s="793" t="s">
        <v>2148</v>
      </c>
      <c r="U32" s="762" t="s">
        <v>2148</v>
      </c>
      <c r="V32" s="762" t="s">
        <v>2148</v>
      </c>
      <c r="W32" s="762" t="s">
        <v>2148</v>
      </c>
      <c r="X32" s="773"/>
      <c r="Y32" s="777"/>
      <c r="Z32" s="762"/>
      <c r="AA32" s="769"/>
      <c r="AB32" s="769"/>
      <c r="AC32" s="769"/>
      <c r="AD32" s="762"/>
    </row>
    <row r="33" spans="1:30" ht="45" customHeight="1">
      <c r="A33" s="775"/>
      <c r="B33" s="778">
        <v>16</v>
      </c>
      <c r="C33" s="773">
        <v>10</v>
      </c>
      <c r="D33" s="785"/>
      <c r="E33" s="773"/>
      <c r="F33" s="773"/>
      <c r="G33" s="790"/>
      <c r="H33" s="791"/>
      <c r="I33" s="787" t="str">
        <f t="shared" si="1"/>
        <v>2.7</v>
      </c>
      <c r="J33" s="7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787">
        <f t="shared" si="3"/>
        <v>0</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
      </c>
      <c r="O33" s="788" t="s">
        <v>761</v>
      </c>
      <c r="P33" s="788" t="s">
        <v>757</v>
      </c>
      <c r="Q33" s="788" t="s">
        <v>761</v>
      </c>
      <c r="R33" s="788" t="s">
        <v>757</v>
      </c>
      <c r="S33" s="788"/>
      <c r="T33" s="792" t="s">
        <v>2149</v>
      </c>
      <c r="U33" s="762" t="s">
        <v>2149</v>
      </c>
      <c r="V33" s="762" t="s">
        <v>2149</v>
      </c>
      <c r="W33" s="762" t="s">
        <v>2150</v>
      </c>
      <c r="X33" s="773"/>
      <c r="Y33" s="777"/>
      <c r="Z33" s="762"/>
      <c r="AA33" s="769" t="s">
        <v>2151</v>
      </c>
      <c r="AB33" s="769" t="s">
        <v>2151</v>
      </c>
      <c r="AC33" s="769" t="s">
        <v>2151</v>
      </c>
      <c r="AD33" s="762"/>
    </row>
    <row r="34" spans="1:30" ht="27" customHeight="1">
      <c r="A34" s="775"/>
      <c r="B34" s="778">
        <v>17</v>
      </c>
      <c r="C34" s="773" t="s">
        <v>2152</v>
      </c>
      <c r="D34" s="785"/>
      <c r="E34" s="773"/>
      <c r="F34" s="773"/>
      <c r="G34" s="790"/>
      <c r="H34" s="791"/>
      <c r="I34" s="787" t="str">
        <f t="shared" si="1"/>
        <v>2.7.1</v>
      </c>
      <c r="J34" s="787" t="str">
        <f t="shared" si="2"/>
        <v>Расходы на оплату труда административно-управленческого персонала</v>
      </c>
      <c r="K34" s="787">
        <f t="shared" si="3"/>
        <v>0</v>
      </c>
      <c r="L34" s="776" t="str">
        <f t="shared" si="4"/>
        <v>2.7.1</v>
      </c>
      <c r="M34" s="776" t="str">
        <f t="shared" si="5"/>
        <v>Расходы на оплату труда административно-управленческого персонала</v>
      </c>
      <c r="N34" s="776" t="str">
        <f t="shared" si="6"/>
        <v/>
      </c>
      <c r="O34" s="788" t="s">
        <v>2153</v>
      </c>
      <c r="P34" s="788" t="s">
        <v>2134</v>
      </c>
      <c r="Q34" s="788" t="s">
        <v>2153</v>
      </c>
      <c r="R34" s="788" t="s">
        <v>2134</v>
      </c>
      <c r="S34" s="788"/>
      <c r="T34" s="793" t="s">
        <v>2154</v>
      </c>
      <c r="U34" s="762" t="s">
        <v>2154</v>
      </c>
      <c r="V34" s="762" t="s">
        <v>2154</v>
      </c>
      <c r="W34" s="762" t="s">
        <v>2155</v>
      </c>
      <c r="X34" s="773"/>
      <c r="Y34" s="777"/>
      <c r="Z34" s="762"/>
      <c r="AA34" s="769"/>
      <c r="AB34" s="762"/>
      <c r="AC34" s="762"/>
      <c r="AD34" s="762"/>
    </row>
    <row r="35" spans="1:30" ht="45" customHeight="1">
      <c r="A35" s="775"/>
      <c r="B35" s="778">
        <v>18</v>
      </c>
      <c r="C35" s="773" t="s">
        <v>2156</v>
      </c>
      <c r="D35" s="785"/>
      <c r="E35" s="773"/>
      <c r="F35" s="773"/>
      <c r="G35" s="790"/>
      <c r="H35" s="791"/>
      <c r="I35" s="787" t="str">
        <f t="shared" si="1"/>
        <v>2.7.2</v>
      </c>
      <c r="J35" s="7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787">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788" t="s">
        <v>2157</v>
      </c>
      <c r="P35" s="788" t="s">
        <v>2137</v>
      </c>
      <c r="Q35" s="788" t="s">
        <v>2157</v>
      </c>
      <c r="R35" s="788" t="s">
        <v>2137</v>
      </c>
      <c r="S35" s="788"/>
      <c r="T35" s="789" t="s">
        <v>2158</v>
      </c>
      <c r="U35" s="762" t="s">
        <v>2158</v>
      </c>
      <c r="V35" s="762" t="s">
        <v>2158</v>
      </c>
      <c r="W35" s="762" t="s">
        <v>2158</v>
      </c>
      <c r="X35" s="773"/>
      <c r="Y35" s="777"/>
      <c r="Z35" s="762"/>
      <c r="AA35" s="769"/>
      <c r="AB35" s="762"/>
      <c r="AC35" s="762"/>
      <c r="AD35" s="762"/>
    </row>
    <row r="36" spans="1:30" ht="18" customHeight="1">
      <c r="A36" s="775"/>
      <c r="B36" s="778">
        <v>19</v>
      </c>
      <c r="C36" s="773">
        <v>11</v>
      </c>
      <c r="D36" s="785"/>
      <c r="E36" s="773"/>
      <c r="F36" s="773"/>
      <c r="G36" s="790"/>
      <c r="H36" s="791"/>
      <c r="I36" s="787" t="str">
        <f t="shared" si="1"/>
        <v>2.8</v>
      </c>
      <c r="J36" s="787" t="str">
        <f t="shared" si="2"/>
        <v>Расходы на амортизацию основных средств и нематериальных активов</v>
      </c>
      <c r="K36" s="787">
        <f t="shared" si="3"/>
        <v>0</v>
      </c>
      <c r="L36" s="776" t="str">
        <f t="shared" si="4"/>
        <v>2.8</v>
      </c>
      <c r="M36" s="776" t="str">
        <f t="shared" si="5"/>
        <v>Расходы на амортизацию основных средств и нематериальных активов</v>
      </c>
      <c r="N36" s="776" t="str">
        <f t="shared" si="6"/>
        <v/>
      </c>
      <c r="O36" s="788" t="s">
        <v>763</v>
      </c>
      <c r="P36" s="788" t="s">
        <v>759</v>
      </c>
      <c r="Q36" s="788" t="s">
        <v>763</v>
      </c>
      <c r="R36" s="788" t="s">
        <v>759</v>
      </c>
      <c r="S36" s="788"/>
      <c r="T36" s="789" t="s">
        <v>2159</v>
      </c>
      <c r="U36" s="762" t="s">
        <v>2159</v>
      </c>
      <c r="V36" s="762" t="s">
        <v>2159</v>
      </c>
      <c r="W36" s="762" t="s">
        <v>2159</v>
      </c>
      <c r="X36" s="773"/>
      <c r="Y36" s="777"/>
      <c r="Z36" s="762"/>
      <c r="AA36" s="769"/>
      <c r="AB36" s="762"/>
      <c r="AC36" s="762"/>
      <c r="AD36" s="762"/>
    </row>
    <row r="37" spans="1:30" ht="18" customHeight="1">
      <c r="A37" s="775"/>
      <c r="B37" s="778">
        <v>20</v>
      </c>
      <c r="C37" s="773" t="s">
        <v>2160</v>
      </c>
      <c r="D37" s="785"/>
      <c r="E37" s="773"/>
      <c r="F37" s="773"/>
      <c r="G37" s="790"/>
      <c r="H37" s="791"/>
      <c r="I37" s="787" t="str">
        <f t="shared" si="1"/>
        <v>2.8.1</v>
      </c>
      <c r="J37" s="787" t="str">
        <f t="shared" si="2"/>
        <v>Расходы на амортизацию основных средств</v>
      </c>
      <c r="K37" s="787">
        <f t="shared" si="3"/>
        <v>0</v>
      </c>
      <c r="L37" s="776" t="str">
        <f t="shared" si="4"/>
        <v>2.8.1</v>
      </c>
      <c r="M37" s="776" t="str">
        <f t="shared" si="5"/>
        <v>Расходы на амортизацию основных средств</v>
      </c>
      <c r="N37" s="776" t="str">
        <f t="shared" si="6"/>
        <v/>
      </c>
      <c r="O37" s="788" t="s">
        <v>2161</v>
      </c>
      <c r="P37" s="788" t="s">
        <v>2144</v>
      </c>
      <c r="Q37" s="788" t="s">
        <v>2161</v>
      </c>
      <c r="R37" s="788" t="s">
        <v>2144</v>
      </c>
      <c r="S37" s="788"/>
      <c r="T37" s="789" t="s">
        <v>2162</v>
      </c>
      <c r="U37" s="762" t="s">
        <v>2162</v>
      </c>
      <c r="V37" s="762" t="s">
        <v>2162</v>
      </c>
      <c r="W37" s="762" t="s">
        <v>2162</v>
      </c>
      <c r="X37" s="773"/>
      <c r="Y37" s="777"/>
      <c r="Z37" s="762"/>
      <c r="AA37" s="769"/>
      <c r="AB37" s="762"/>
      <c r="AC37" s="762"/>
      <c r="AD37" s="762"/>
    </row>
    <row r="38" spans="1:30" ht="18" customHeight="1">
      <c r="A38" s="775"/>
      <c r="B38" s="778">
        <v>21</v>
      </c>
      <c r="C38" s="773" t="s">
        <v>2163</v>
      </c>
      <c r="D38" s="785"/>
      <c r="E38" s="773"/>
      <c r="F38" s="773"/>
      <c r="G38" s="790"/>
      <c r="H38" s="791"/>
      <c r="I38" s="787" t="str">
        <f t="shared" si="1"/>
        <v>2.8.2</v>
      </c>
      <c r="J38" s="787" t="str">
        <f t="shared" si="2"/>
        <v>Расходы на амортизацию нематериальных активов</v>
      </c>
      <c r="K38" s="787">
        <f t="shared" si="3"/>
        <v>0</v>
      </c>
      <c r="L38" s="776" t="str">
        <f t="shared" si="4"/>
        <v>2.8.2</v>
      </c>
      <c r="M38" s="776" t="str">
        <f t="shared" si="5"/>
        <v>Расходы на амортизацию нематериальных активов</v>
      </c>
      <c r="N38" s="776" t="str">
        <f t="shared" si="6"/>
        <v/>
      </c>
      <c r="O38" s="788" t="s">
        <v>2164</v>
      </c>
      <c r="P38" s="788" t="s">
        <v>2147</v>
      </c>
      <c r="Q38" s="788" t="s">
        <v>2164</v>
      </c>
      <c r="R38" s="788" t="s">
        <v>2147</v>
      </c>
      <c r="S38" s="788"/>
      <c r="T38" s="789" t="s">
        <v>2165</v>
      </c>
      <c r="U38" s="762" t="s">
        <v>2165</v>
      </c>
      <c r="V38" s="762" t="s">
        <v>2165</v>
      </c>
      <c r="W38" s="762" t="s">
        <v>2165</v>
      </c>
      <c r="X38" s="773"/>
      <c r="Y38" s="777"/>
      <c r="Z38" s="762"/>
      <c r="AA38" s="769"/>
      <c r="AB38" s="762"/>
      <c r="AC38" s="762"/>
      <c r="AD38" s="762"/>
    </row>
    <row r="39" spans="1:30" ht="36" customHeight="1">
      <c r="A39" s="775"/>
      <c r="B39" s="778">
        <v>22</v>
      </c>
      <c r="C39" s="773">
        <v>12</v>
      </c>
      <c r="D39" s="785"/>
      <c r="E39" s="773"/>
      <c r="F39" s="773"/>
      <c r="G39" s="790"/>
      <c r="H39" s="791"/>
      <c r="I39" s="787" t="str">
        <f t="shared" si="1"/>
        <v>2.9</v>
      </c>
      <c r="J39" s="787" t="str">
        <f t="shared" si="2"/>
        <v>Расходы на аренду имущества, используемого для осуществления регулируемого вида деятельности</v>
      </c>
      <c r="K39" s="787">
        <f t="shared" si="3"/>
        <v>0</v>
      </c>
      <c r="L39" s="776" t="str">
        <f t="shared" si="4"/>
        <v>2.9</v>
      </c>
      <c r="M39" s="776" t="str">
        <f t="shared" si="5"/>
        <v>Расходы на аренду имущества, используемого для осуществления регулируемого вида деятельности</v>
      </c>
      <c r="N39" s="776" t="str">
        <f t="shared" si="6"/>
        <v/>
      </c>
      <c r="O39" s="788" t="s">
        <v>767</v>
      </c>
      <c r="P39" s="788" t="s">
        <v>761</v>
      </c>
      <c r="Q39" s="788" t="s">
        <v>767</v>
      </c>
      <c r="R39" s="788" t="s">
        <v>761</v>
      </c>
      <c r="S39" s="788"/>
      <c r="T39" s="789" t="s">
        <v>2166</v>
      </c>
      <c r="U39" s="762" t="s">
        <v>2167</v>
      </c>
      <c r="V39" s="762" t="s">
        <v>2168</v>
      </c>
      <c r="W39" s="762" t="s">
        <v>2169</v>
      </c>
      <c r="X39" s="773"/>
      <c r="Y39" s="777"/>
      <c r="Z39" s="762"/>
      <c r="AA39" s="769"/>
      <c r="AB39" s="762"/>
      <c r="AC39" s="762"/>
      <c r="AD39" s="762"/>
    </row>
    <row r="40" spans="1:30" ht="18" customHeight="1">
      <c r="A40" s="775"/>
      <c r="B40" s="778">
        <v>23</v>
      </c>
      <c r="C40" s="773">
        <v>13</v>
      </c>
      <c r="D40" s="785"/>
      <c r="E40" s="773"/>
      <c r="F40" s="773"/>
      <c r="G40" s="773"/>
      <c r="H40" s="794"/>
      <c r="I40" s="787" t="str">
        <f t="shared" si="1"/>
        <v>2.10</v>
      </c>
      <c r="J40" s="787" t="str">
        <f t="shared" si="2"/>
        <v>Общепроизводственные расходы, в том числе:</v>
      </c>
      <c r="K40" s="787"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788" t="s">
        <v>2170</v>
      </c>
      <c r="P40" s="788" t="s">
        <v>763</v>
      </c>
      <c r="Q40" s="788" t="s">
        <v>2170</v>
      </c>
      <c r="R40" s="788" t="s">
        <v>763</v>
      </c>
      <c r="S40" s="788"/>
      <c r="T40" s="773" t="s">
        <v>2171</v>
      </c>
      <c r="U40" s="773" t="s">
        <v>2171</v>
      </c>
      <c r="V40" s="773" t="s">
        <v>2171</v>
      </c>
      <c r="W40" s="773" t="s">
        <v>2171</v>
      </c>
      <c r="X40" s="773"/>
      <c r="Y40" s="777"/>
      <c r="Z40" s="762" t="s">
        <v>2172</v>
      </c>
      <c r="AA40" s="769" t="s">
        <v>2172</v>
      </c>
      <c r="AB40" s="769" t="s">
        <v>2172</v>
      </c>
      <c r="AC40" s="769" t="s">
        <v>2172</v>
      </c>
      <c r="AD40" s="762"/>
    </row>
    <row r="41" spans="1:30" ht="27" customHeight="1">
      <c r="A41" s="775"/>
      <c r="B41" s="778">
        <v>24</v>
      </c>
      <c r="C41" s="773" t="s">
        <v>2173</v>
      </c>
      <c r="D41" s="785"/>
      <c r="E41" s="773"/>
      <c r="F41" s="773"/>
      <c r="G41" s="773"/>
      <c r="H41" s="790"/>
      <c r="I41" s="787" t="str">
        <f t="shared" si="1"/>
        <v>2.10.1</v>
      </c>
      <c r="J41" s="787" t="str">
        <f t="shared" si="2"/>
        <v>Расходы на текущий ремонт</v>
      </c>
      <c r="K41" s="787"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788" t="s">
        <v>2174</v>
      </c>
      <c r="P41" s="788" t="s">
        <v>2161</v>
      </c>
      <c r="Q41" s="788" t="s">
        <v>2174</v>
      </c>
      <c r="R41" s="788" t="s">
        <v>2161</v>
      </c>
      <c r="S41" s="788"/>
      <c r="T41" s="773" t="s">
        <v>2175</v>
      </c>
      <c r="U41" s="773" t="s">
        <v>2175</v>
      </c>
      <c r="V41" s="773" t="s">
        <v>2175</v>
      </c>
      <c r="W41" s="773" t="s">
        <v>2175</v>
      </c>
      <c r="X41" s="773"/>
      <c r="Y41" s="777"/>
      <c r="Z41" s="762" t="s">
        <v>2176</v>
      </c>
      <c r="AA41" s="762" t="s">
        <v>2176</v>
      </c>
      <c r="AB41" s="762" t="s">
        <v>2176</v>
      </c>
      <c r="AC41" s="762" t="s">
        <v>2176</v>
      </c>
      <c r="AD41" s="762"/>
    </row>
    <row r="42" spans="1:30" ht="27" customHeight="1">
      <c r="A42" s="775"/>
      <c r="B42" s="778">
        <v>25</v>
      </c>
      <c r="C42" s="773" t="s">
        <v>2177</v>
      </c>
      <c r="D42" s="785"/>
      <c r="E42" s="773"/>
      <c r="F42" s="773"/>
      <c r="G42" s="773"/>
      <c r="H42" s="790"/>
      <c r="I42" s="787" t="str">
        <f t="shared" si="1"/>
        <v>2.10.2</v>
      </c>
      <c r="J42" s="787" t="str">
        <f t="shared" si="2"/>
        <v>Расходы на капитальный ремонт</v>
      </c>
      <c r="K42" s="787"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788" t="s">
        <v>2178</v>
      </c>
      <c r="P42" s="788" t="s">
        <v>2164</v>
      </c>
      <c r="Q42" s="788" t="s">
        <v>2178</v>
      </c>
      <c r="R42" s="788" t="s">
        <v>2164</v>
      </c>
      <c r="S42" s="788"/>
      <c r="T42" s="773" t="s">
        <v>2179</v>
      </c>
      <c r="U42" s="773" t="s">
        <v>2179</v>
      </c>
      <c r="V42" s="773" t="s">
        <v>2179</v>
      </c>
      <c r="W42" s="773" t="s">
        <v>2179</v>
      </c>
      <c r="X42" s="773"/>
      <c r="Y42" s="777"/>
      <c r="Z42" s="762" t="s">
        <v>2180</v>
      </c>
      <c r="AA42" s="762" t="s">
        <v>2180</v>
      </c>
      <c r="AB42" s="762" t="s">
        <v>2180</v>
      </c>
      <c r="AC42" s="762" t="s">
        <v>2180</v>
      </c>
      <c r="AD42" s="762"/>
    </row>
    <row r="43" spans="1:30" ht="18" customHeight="1">
      <c r="A43" s="775"/>
      <c r="B43" s="778">
        <v>26</v>
      </c>
      <c r="C43" s="773">
        <v>14</v>
      </c>
      <c r="D43" s="785"/>
      <c r="E43" s="773"/>
      <c r="F43" s="773"/>
      <c r="G43" s="773"/>
      <c r="H43" s="790"/>
      <c r="I43" s="787" t="str">
        <f t="shared" si="1"/>
        <v>2.11</v>
      </c>
      <c r="J43" s="787" t="str">
        <f t="shared" si="2"/>
        <v>Общехозяйственные расходы, в том числе:</v>
      </c>
      <c r="K43" s="787"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788" t="s">
        <v>2181</v>
      </c>
      <c r="P43" s="788" t="s">
        <v>767</v>
      </c>
      <c r="Q43" s="788" t="s">
        <v>2181</v>
      </c>
      <c r="R43" s="788" t="s">
        <v>767</v>
      </c>
      <c r="S43" s="788"/>
      <c r="T43" s="773" t="s">
        <v>2182</v>
      </c>
      <c r="U43" s="773" t="s">
        <v>2182</v>
      </c>
      <c r="V43" s="773" t="s">
        <v>2182</v>
      </c>
      <c r="W43" s="773" t="s">
        <v>2182</v>
      </c>
      <c r="X43" s="773"/>
      <c r="Y43" s="777"/>
      <c r="Z43" s="762" t="s">
        <v>2183</v>
      </c>
      <c r="AA43" s="762" t="s">
        <v>2183</v>
      </c>
      <c r="AB43" s="762" t="s">
        <v>2183</v>
      </c>
      <c r="AC43" s="762" t="s">
        <v>2183</v>
      </c>
      <c r="AD43" s="762"/>
    </row>
    <row r="44" spans="1:30" ht="27" customHeight="1">
      <c r="A44" s="775"/>
      <c r="B44" s="778">
        <v>27</v>
      </c>
      <c r="C44" s="773" t="s">
        <v>2184</v>
      </c>
      <c r="D44" s="785"/>
      <c r="E44" s="773"/>
      <c r="F44" s="773"/>
      <c r="G44" s="773"/>
      <c r="H44" s="790"/>
      <c r="I44" s="787" t="str">
        <f t="shared" si="1"/>
        <v>2.11.1</v>
      </c>
      <c r="J44" s="787" t="str">
        <f t="shared" si="2"/>
        <v>Расходы на текущий ремонт</v>
      </c>
      <c r="K44" s="787"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788" t="s">
        <v>2185</v>
      </c>
      <c r="P44" s="788" t="s">
        <v>2186</v>
      </c>
      <c r="Q44" s="788" t="s">
        <v>2185</v>
      </c>
      <c r="R44" s="788" t="s">
        <v>2186</v>
      </c>
      <c r="S44" s="788"/>
      <c r="T44" s="773" t="s">
        <v>2175</v>
      </c>
      <c r="U44" s="773" t="s">
        <v>2175</v>
      </c>
      <c r="V44" s="773" t="s">
        <v>2175</v>
      </c>
      <c r="W44" s="773" t="s">
        <v>2175</v>
      </c>
      <c r="X44" s="773"/>
      <c r="Y44" s="777"/>
      <c r="Z44" s="762" t="s">
        <v>2187</v>
      </c>
      <c r="AA44" s="762" t="s">
        <v>2187</v>
      </c>
      <c r="AB44" s="762" t="s">
        <v>2187</v>
      </c>
      <c r="AC44" s="762" t="s">
        <v>2187</v>
      </c>
      <c r="AD44" s="762"/>
    </row>
    <row r="45" spans="1:30" ht="27" customHeight="1">
      <c r="A45" s="775"/>
      <c r="B45" s="778">
        <v>28</v>
      </c>
      <c r="C45" s="773" t="s">
        <v>2188</v>
      </c>
      <c r="D45" s="785"/>
      <c r="E45" s="773"/>
      <c r="F45" s="773"/>
      <c r="G45" s="773"/>
      <c r="H45" s="790"/>
      <c r="I45" s="787" t="str">
        <f t="shared" si="1"/>
        <v>2.11.2</v>
      </c>
      <c r="J45" s="787" t="str">
        <f t="shared" si="2"/>
        <v>Расходы на капитальный ремонт</v>
      </c>
      <c r="K45" s="787"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788" t="s">
        <v>2189</v>
      </c>
      <c r="P45" s="788" t="s">
        <v>2190</v>
      </c>
      <c r="Q45" s="788" t="s">
        <v>2189</v>
      </c>
      <c r="R45" s="788" t="s">
        <v>2190</v>
      </c>
      <c r="S45" s="788"/>
      <c r="T45" s="773" t="s">
        <v>2179</v>
      </c>
      <c r="U45" s="773" t="s">
        <v>2179</v>
      </c>
      <c r="V45" s="773" t="s">
        <v>2179</v>
      </c>
      <c r="W45" s="773" t="s">
        <v>2179</v>
      </c>
      <c r="X45" s="773"/>
      <c r="Y45" s="777"/>
      <c r="Z45" s="762" t="s">
        <v>2191</v>
      </c>
      <c r="AA45" s="762" t="s">
        <v>2191</v>
      </c>
      <c r="AB45" s="762" t="s">
        <v>2191</v>
      </c>
      <c r="AC45" s="762" t="s">
        <v>2191</v>
      </c>
      <c r="AD45" s="762"/>
    </row>
    <row r="46" spans="1:30" ht="54" customHeight="1">
      <c r="A46" s="775"/>
      <c r="B46" s="778">
        <v>29</v>
      </c>
      <c r="C46" s="773">
        <v>15</v>
      </c>
      <c r="D46" s="785"/>
      <c r="E46" s="773"/>
      <c r="F46" s="773"/>
      <c r="G46" s="773"/>
      <c r="H46" s="790"/>
      <c r="I46" s="787" t="str">
        <f t="shared" si="1"/>
        <v>2.12</v>
      </c>
      <c r="J46" s="787" t="str">
        <f t="shared" si="2"/>
        <v>Расходы на капитальный и текущий ремонт основных средств</v>
      </c>
      <c r="K46" s="78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88" t="s">
        <v>2192</v>
      </c>
      <c r="P46" s="788" t="s">
        <v>2170</v>
      </c>
      <c r="Q46" s="788" t="s">
        <v>2192</v>
      </c>
      <c r="R46" s="788" t="s">
        <v>2170</v>
      </c>
      <c r="S46" s="788"/>
      <c r="T46" s="773" t="s">
        <v>2193</v>
      </c>
      <c r="U46" s="773" t="s">
        <v>2193</v>
      </c>
      <c r="V46" s="773" t="s">
        <v>2193</v>
      </c>
      <c r="W46" s="773" t="s">
        <v>2193</v>
      </c>
      <c r="X46" s="773"/>
      <c r="Y46" s="777"/>
      <c r="Z46" s="762" t="s">
        <v>2194</v>
      </c>
      <c r="AA46" s="762" t="s">
        <v>2195</v>
      </c>
      <c r="AB46" s="762" t="s">
        <v>2195</v>
      </c>
      <c r="AC46" s="762" t="s">
        <v>2195</v>
      </c>
      <c r="AD46" s="762"/>
    </row>
    <row r="47" spans="1:30" ht="54" customHeight="1">
      <c r="A47" s="775"/>
      <c r="B47" s="778">
        <v>30</v>
      </c>
      <c r="C47" s="773" t="s">
        <v>2196</v>
      </c>
      <c r="D47" s="785"/>
      <c r="E47" s="773"/>
      <c r="F47" s="773"/>
      <c r="G47" s="773"/>
      <c r="H47" s="790"/>
      <c r="I47" s="787" t="str">
        <f t="shared" si="1"/>
        <v>2.12.1</v>
      </c>
      <c r="J47" s="7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787">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788" t="s">
        <v>2197</v>
      </c>
      <c r="P47" s="788" t="s">
        <v>2174</v>
      </c>
      <c r="Q47" s="788" t="s">
        <v>2197</v>
      </c>
      <c r="R47" s="788" t="s">
        <v>2174</v>
      </c>
      <c r="S47" s="788"/>
      <c r="T47" s="773" t="s">
        <v>2198</v>
      </c>
      <c r="U47" s="773" t="s">
        <v>2198</v>
      </c>
      <c r="V47" s="773" t="s">
        <v>2198</v>
      </c>
      <c r="W47" s="773" t="s">
        <v>2198</v>
      </c>
      <c r="X47" s="773"/>
      <c r="Y47" s="777"/>
      <c r="Z47" s="762"/>
      <c r="AA47" s="769"/>
      <c r="AB47" s="769"/>
      <c r="AC47" s="769"/>
      <c r="AD47" s="762"/>
    </row>
    <row r="48" spans="1:30" ht="54" customHeight="1">
      <c r="A48" s="775"/>
      <c r="B48" s="778">
        <v>31</v>
      </c>
      <c r="C48" s="773">
        <v>16</v>
      </c>
      <c r="D48" s="785"/>
      <c r="E48" s="773"/>
      <c r="F48" s="773"/>
      <c r="G48" s="773"/>
      <c r="H48" s="790"/>
      <c r="I48" s="787">
        <f t="shared" si="1"/>
        <v>0</v>
      </c>
      <c r="J48" s="787">
        <f t="shared" si="2"/>
        <v>0</v>
      </c>
      <c r="K48" s="787">
        <f t="shared" si="3"/>
        <v>0</v>
      </c>
      <c r="L48" s="776" t="str">
        <f t="shared" si="4"/>
        <v/>
      </c>
      <c r="M48" s="776" t="str">
        <f t="shared" si="5"/>
        <v/>
      </c>
      <c r="N48" s="776" t="str">
        <f t="shared" si="6"/>
        <v/>
      </c>
      <c r="O48" s="788"/>
      <c r="P48" s="788" t="s">
        <v>2181</v>
      </c>
      <c r="Q48" s="788" t="s">
        <v>2199</v>
      </c>
      <c r="R48" s="788" t="s">
        <v>2181</v>
      </c>
      <c r="S48" s="788"/>
      <c r="T48" s="773"/>
      <c r="U48" s="773" t="s">
        <v>2200</v>
      </c>
      <c r="V48" s="773" t="s">
        <v>2201</v>
      </c>
      <c r="W48" s="773" t="s">
        <v>2201</v>
      </c>
      <c r="X48" s="773"/>
      <c r="Y48" s="777"/>
      <c r="Z48" s="762"/>
      <c r="AA48" s="769" t="s">
        <v>2195</v>
      </c>
      <c r="AB48" s="769" t="s">
        <v>2195</v>
      </c>
      <c r="AC48" s="769" t="s">
        <v>2195</v>
      </c>
      <c r="AD48" s="762"/>
    </row>
    <row r="49" spans="1:30" ht="54" customHeight="1">
      <c r="A49" s="775"/>
      <c r="B49" s="778">
        <v>32</v>
      </c>
      <c r="C49" s="773" t="s">
        <v>2202</v>
      </c>
      <c r="D49" s="785"/>
      <c r="E49" s="773"/>
      <c r="F49" s="773"/>
      <c r="G49" s="773"/>
      <c r="H49" s="790"/>
      <c r="I49" s="787">
        <f t="shared" si="1"/>
        <v>0</v>
      </c>
      <c r="J49" s="787">
        <f t="shared" si="2"/>
        <v>0</v>
      </c>
      <c r="K49" s="787">
        <f t="shared" si="3"/>
        <v>0</v>
      </c>
      <c r="L49" s="776" t="str">
        <f t="shared" si="4"/>
        <v/>
      </c>
      <c r="M49" s="776" t="str">
        <f t="shared" si="5"/>
        <v/>
      </c>
      <c r="N49" s="776" t="str">
        <f t="shared" si="6"/>
        <v/>
      </c>
      <c r="O49" s="788"/>
      <c r="P49" s="788" t="s">
        <v>2185</v>
      </c>
      <c r="Q49" s="788" t="s">
        <v>2203</v>
      </c>
      <c r="R49" s="788" t="s">
        <v>2185</v>
      </c>
      <c r="S49" s="788"/>
      <c r="T49" s="773"/>
      <c r="U49" s="773" t="s">
        <v>2198</v>
      </c>
      <c r="V49" s="773" t="s">
        <v>2198</v>
      </c>
      <c r="W49" s="773" t="s">
        <v>2198</v>
      </c>
      <c r="X49" s="773"/>
      <c r="Y49" s="777"/>
      <c r="Z49" s="762"/>
      <c r="AA49" s="769"/>
      <c r="AB49" s="769"/>
      <c r="AC49" s="769"/>
      <c r="AD49" s="762"/>
    </row>
    <row r="50" spans="1:30" ht="126" customHeight="1">
      <c r="A50" s="775"/>
      <c r="B50" s="778">
        <v>33</v>
      </c>
      <c r="C50" s="773">
        <v>17</v>
      </c>
      <c r="D50" s="785"/>
      <c r="E50" s="773"/>
      <c r="F50" s="773"/>
      <c r="G50" s="773"/>
      <c r="H50" s="790"/>
      <c r="I50" s="787" t="str">
        <f t="shared" ref="I50:I81" si="7">INDEX(TEMPLATE_NUMBER_POINT_FHD,B50,MATCH(TEMPLATE_SPHERE,TEMPLATE_SPHERE_LIST_FOR_NOTE,0))</f>
        <v>2.13</v>
      </c>
      <c r="J50" s="78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7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6" t="str">
        <f t="shared" ref="L50:L81" si="10">IF(I50=0,"",I50)</f>
        <v>2.13</v>
      </c>
      <c r="M50" s="77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88" t="s">
        <v>2199</v>
      </c>
      <c r="P50" s="788" t="s">
        <v>2192</v>
      </c>
      <c r="Q50" s="788" t="s">
        <v>2204</v>
      </c>
      <c r="R50" s="788" t="s">
        <v>2192</v>
      </c>
      <c r="S50" s="788"/>
      <c r="T50" s="773" t="s">
        <v>2205</v>
      </c>
      <c r="U50" s="773" t="s">
        <v>2206</v>
      </c>
      <c r="V50" s="773" t="s">
        <v>2207</v>
      </c>
      <c r="W50" s="773" t="s">
        <v>2208</v>
      </c>
      <c r="X50" s="773"/>
      <c r="Y50" s="777"/>
      <c r="Z50" s="762" t="s">
        <v>2209</v>
      </c>
      <c r="AA50" s="769" t="s">
        <v>2210</v>
      </c>
      <c r="AB50" s="769" t="s">
        <v>2210</v>
      </c>
      <c r="AC50" s="769" t="s">
        <v>2210</v>
      </c>
      <c r="AD50" s="762"/>
    </row>
    <row r="51" spans="1:30" ht="27" customHeight="1">
      <c r="A51" s="775"/>
      <c r="B51" s="778">
        <v>34</v>
      </c>
      <c r="C51" s="773" t="s">
        <v>2211</v>
      </c>
      <c r="D51" s="785"/>
      <c r="E51" s="773"/>
      <c r="F51" s="773"/>
      <c r="G51" s="773"/>
      <c r="H51" s="790"/>
      <c r="I51" s="787" t="str">
        <f t="shared" si="7"/>
        <v>3</v>
      </c>
      <c r="J51" s="787" t="str">
        <f t="shared" si="8"/>
        <v>Валовая прибыль (убытки) от реализации товаров и оказания услуг по регулируемому виду деятельности</v>
      </c>
      <c r="K51" s="787">
        <f t="shared" si="9"/>
        <v>0</v>
      </c>
      <c r="L51" s="776" t="str">
        <f t="shared" si="10"/>
        <v>3</v>
      </c>
      <c r="M51" s="776" t="str">
        <f t="shared" si="11"/>
        <v>Валовая прибыль (убытки) от реализации товаров и оказания услуг по регулируемому виду деятельности</v>
      </c>
      <c r="N51" s="776" t="str">
        <f t="shared" si="12"/>
        <v/>
      </c>
      <c r="O51" s="788" t="s">
        <v>73</v>
      </c>
      <c r="P51" s="788"/>
      <c r="Q51" s="788"/>
      <c r="R51" s="788"/>
      <c r="S51" s="788"/>
      <c r="T51" s="773" t="s">
        <v>2212</v>
      </c>
      <c r="U51" s="773"/>
      <c r="V51" s="773"/>
      <c r="W51" s="773"/>
      <c r="X51" s="773"/>
      <c r="Y51" s="777"/>
      <c r="Z51" s="762"/>
      <c r="AA51" s="769"/>
      <c r="AB51" s="769"/>
      <c r="AC51" s="769"/>
      <c r="AD51" s="762"/>
    </row>
    <row r="52" spans="1:30" ht="36" customHeight="1">
      <c r="A52" s="775"/>
      <c r="B52" s="778">
        <v>35</v>
      </c>
      <c r="C52" s="773" t="s">
        <v>2104</v>
      </c>
      <c r="D52" s="785" t="s">
        <v>2104</v>
      </c>
      <c r="E52" s="773" t="s">
        <v>2104</v>
      </c>
      <c r="F52" s="773" t="s">
        <v>2104</v>
      </c>
      <c r="G52" s="773"/>
      <c r="H52" s="790"/>
      <c r="I52" s="787" t="str">
        <f t="shared" si="7"/>
        <v>4</v>
      </c>
      <c r="J52" s="787" t="str">
        <f t="shared" si="8"/>
        <v>Чистая прибыль, полученная от регулируемого вида деятельности, в том числе:</v>
      </c>
      <c r="K52" s="787" t="str">
        <f t="shared" si="9"/>
        <v>Указывается общая сумма чистой прибыли, полученной от регулируемого вида деятельности.</v>
      </c>
      <c r="L52" s="776" t="str">
        <f t="shared" si="10"/>
        <v>4</v>
      </c>
      <c r="M52" s="776" t="str">
        <f t="shared" si="11"/>
        <v>Чистая прибыль, полученная от регулируемого вида деятельности, в том числе:</v>
      </c>
      <c r="N52" s="776" t="str">
        <f t="shared" si="12"/>
        <v>Указывается общая сумма чистой прибыли, полученной от регулируемого вида деятельности.</v>
      </c>
      <c r="O52" s="788" t="s">
        <v>74</v>
      </c>
      <c r="P52" s="788" t="s">
        <v>73</v>
      </c>
      <c r="Q52" s="788" t="s">
        <v>73</v>
      </c>
      <c r="R52" s="788" t="s">
        <v>73</v>
      </c>
      <c r="S52" s="788"/>
      <c r="T52" s="773" t="s">
        <v>2213</v>
      </c>
      <c r="U52" s="773" t="s">
        <v>2214</v>
      </c>
      <c r="V52" s="773" t="s">
        <v>2215</v>
      </c>
      <c r="W52" s="773" t="s">
        <v>2216</v>
      </c>
      <c r="X52" s="773"/>
      <c r="Y52" s="777"/>
      <c r="Z52" s="762" t="s">
        <v>771</v>
      </c>
      <c r="AA52" s="769" t="s">
        <v>771</v>
      </c>
      <c r="AB52" s="769" t="s">
        <v>771</v>
      </c>
      <c r="AC52" s="769" t="s">
        <v>771</v>
      </c>
      <c r="AD52" s="762"/>
    </row>
    <row r="53" spans="1:30" ht="36" customHeight="1">
      <c r="A53" s="775"/>
      <c r="B53" s="778">
        <v>36</v>
      </c>
      <c r="C53" s="773">
        <v>1</v>
      </c>
      <c r="D53" s="785"/>
      <c r="E53" s="773"/>
      <c r="F53" s="773"/>
      <c r="G53" s="773"/>
      <c r="H53" s="790"/>
      <c r="I53" s="787" t="str">
        <f t="shared" si="7"/>
        <v>4.1</v>
      </c>
      <c r="J53" s="7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787">
        <f t="shared" si="9"/>
        <v>0</v>
      </c>
      <c r="L53" s="776" t="str">
        <f t="shared" si="10"/>
        <v>4.1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788" t="s">
        <v>775</v>
      </c>
      <c r="P53" s="788" t="s">
        <v>448</v>
      </c>
      <c r="Q53" s="788" t="s">
        <v>448</v>
      </c>
      <c r="R53" s="788" t="s">
        <v>448</v>
      </c>
      <c r="S53" s="788"/>
      <c r="T53" s="773" t="s">
        <v>2217</v>
      </c>
      <c r="U53" s="773" t="s">
        <v>2217</v>
      </c>
      <c r="V53" s="773" t="s">
        <v>2217</v>
      </c>
      <c r="W53" s="773" t="s">
        <v>2217</v>
      </c>
      <c r="X53" s="773"/>
      <c r="Y53" s="777"/>
      <c r="Z53" s="762"/>
      <c r="AA53" s="769"/>
      <c r="AB53" s="762"/>
      <c r="AC53" s="762"/>
      <c r="AD53" s="762"/>
    </row>
    <row r="54" spans="1:30" ht="18" customHeight="1">
      <c r="A54" s="775"/>
      <c r="B54" s="778">
        <v>37</v>
      </c>
      <c r="C54" s="773" t="s">
        <v>2110</v>
      </c>
      <c r="D54" s="785" t="s">
        <v>2110</v>
      </c>
      <c r="E54" s="773" t="s">
        <v>2110</v>
      </c>
      <c r="F54" s="773" t="s">
        <v>2110</v>
      </c>
      <c r="G54" s="773"/>
      <c r="H54" s="790"/>
      <c r="I54" s="787" t="str">
        <f t="shared" si="7"/>
        <v>5</v>
      </c>
      <c r="J54" s="787" t="str">
        <f t="shared" si="8"/>
        <v>Изменение стоимости основных фондов, в том числе:</v>
      </c>
      <c r="K54" s="787" t="str">
        <f t="shared" si="9"/>
        <v>Указывается общее изменение стоимости основных фондов.</v>
      </c>
      <c r="L54" s="776" t="str">
        <f t="shared" si="10"/>
        <v>5</v>
      </c>
      <c r="M54" s="776" t="str">
        <f t="shared" si="11"/>
        <v>Изменение стоимости основных фондов, в том числе:</v>
      </c>
      <c r="N54" s="776" t="str">
        <f t="shared" si="12"/>
        <v>Указывается общее изменение стоимости основных фондов.</v>
      </c>
      <c r="O54" s="788" t="s">
        <v>117</v>
      </c>
      <c r="P54" s="788" t="s">
        <v>74</v>
      </c>
      <c r="Q54" s="788" t="s">
        <v>74</v>
      </c>
      <c r="R54" s="788" t="s">
        <v>74</v>
      </c>
      <c r="S54" s="788"/>
      <c r="T54" s="773" t="s">
        <v>773</v>
      </c>
      <c r="U54" s="773" t="s">
        <v>773</v>
      </c>
      <c r="V54" s="773" t="s">
        <v>773</v>
      </c>
      <c r="W54" s="773" t="s">
        <v>773</v>
      </c>
      <c r="X54" s="773"/>
      <c r="Y54" s="777"/>
      <c r="Z54" s="762" t="s">
        <v>774</v>
      </c>
      <c r="AA54" s="762" t="s">
        <v>774</v>
      </c>
      <c r="AB54" s="762" t="s">
        <v>774</v>
      </c>
      <c r="AC54" s="762" t="s">
        <v>774</v>
      </c>
      <c r="AD54" s="762"/>
    </row>
    <row r="55" spans="1:30" ht="36" customHeight="1">
      <c r="A55" s="775"/>
      <c r="B55" s="778">
        <v>38</v>
      </c>
      <c r="C55" s="773">
        <v>1</v>
      </c>
      <c r="D55" s="785"/>
      <c r="E55" s="773"/>
      <c r="F55" s="773"/>
      <c r="G55" s="773"/>
      <c r="H55" s="790"/>
      <c r="I55" s="787" t="str">
        <f t="shared" si="7"/>
        <v>5.1</v>
      </c>
      <c r="J55" s="787" t="str">
        <f t="shared" si="8"/>
        <v>Изменение стоимости основных фондов за счет:</v>
      </c>
      <c r="K55" s="787" t="str">
        <f t="shared" si="9"/>
        <v>Указываются общее изменение стоимости основных фондов за счет их ввода в эксплуатацию и вывода из эксплуатации.</v>
      </c>
      <c r="L55" s="776" t="str">
        <f t="shared" si="10"/>
        <v>5.1</v>
      </c>
      <c r="M55" s="776" t="str">
        <f t="shared" si="11"/>
        <v>Изменение стоимости основных фондов за счет:</v>
      </c>
      <c r="N55" s="776" t="str">
        <f t="shared" si="12"/>
        <v>Указываются общее изменение стоимости основных фондов за счет их ввода в эксплуатацию и вывода из эксплуатации.</v>
      </c>
      <c r="O55" s="788" t="s">
        <v>437</v>
      </c>
      <c r="P55" s="788" t="s">
        <v>775</v>
      </c>
      <c r="Q55" s="788" t="s">
        <v>775</v>
      </c>
      <c r="R55" s="788" t="s">
        <v>775</v>
      </c>
      <c r="S55" s="788"/>
      <c r="T55" s="773" t="s">
        <v>2218</v>
      </c>
      <c r="U55" s="773" t="s">
        <v>2219</v>
      </c>
      <c r="V55" s="773" t="s">
        <v>2219</v>
      </c>
      <c r="W55" s="773" t="s">
        <v>2219</v>
      </c>
      <c r="X55" s="773"/>
      <c r="Y55" s="777"/>
      <c r="Z55" s="762" t="s">
        <v>2220</v>
      </c>
      <c r="AA55" s="762" t="s">
        <v>2220</v>
      </c>
      <c r="AB55" s="762" t="s">
        <v>2220</v>
      </c>
      <c r="AC55" s="762" t="s">
        <v>2220</v>
      </c>
      <c r="AD55" s="762"/>
    </row>
    <row r="56" spans="1:30" ht="27" customHeight="1">
      <c r="A56" s="775"/>
      <c r="B56" s="778">
        <v>39</v>
      </c>
      <c r="C56" s="773" t="s">
        <v>1173</v>
      </c>
      <c r="D56" s="785"/>
      <c r="E56" s="773"/>
      <c r="F56" s="773"/>
      <c r="G56" s="773"/>
      <c r="H56" s="790"/>
      <c r="I56" s="787" t="str">
        <f t="shared" si="7"/>
        <v>5.1.1</v>
      </c>
      <c r="J56" s="787" t="str">
        <f t="shared" si="8"/>
        <v>Изменения стоимости основных фондов за счет их ввода в эксплуатацию</v>
      </c>
      <c r="K56" s="787" t="str">
        <f t="shared" si="9"/>
        <v>Указываются изменение стоимости основных фондов за счет их ввода в эксплуатацию.</v>
      </c>
      <c r="L56" s="776" t="str">
        <f t="shared" si="10"/>
        <v>5.1.1</v>
      </c>
      <c r="M56" s="776" t="str">
        <f t="shared" si="11"/>
        <v>Изменения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788" t="s">
        <v>1248</v>
      </c>
      <c r="P56" s="788" t="s">
        <v>778</v>
      </c>
      <c r="Q56" s="788" t="s">
        <v>778</v>
      </c>
      <c r="R56" s="788" t="s">
        <v>778</v>
      </c>
      <c r="S56" s="788"/>
      <c r="T56" s="773" t="s">
        <v>2221</v>
      </c>
      <c r="U56" s="773" t="s">
        <v>2222</v>
      </c>
      <c r="V56" s="773" t="s">
        <v>2222</v>
      </c>
      <c r="W56" s="773" t="s">
        <v>2222</v>
      </c>
      <c r="X56" s="773"/>
      <c r="Y56" s="777"/>
      <c r="Z56" s="762" t="s">
        <v>780</v>
      </c>
      <c r="AA56" s="762" t="s">
        <v>780</v>
      </c>
      <c r="AB56" s="762" t="s">
        <v>780</v>
      </c>
      <c r="AC56" s="762" t="s">
        <v>780</v>
      </c>
      <c r="AD56" s="762"/>
    </row>
    <row r="57" spans="1:30" ht="27" customHeight="1">
      <c r="A57" s="775"/>
      <c r="B57" s="778">
        <v>40</v>
      </c>
      <c r="C57" s="773" t="s">
        <v>1175</v>
      </c>
      <c r="D57" s="785"/>
      <c r="E57" s="773"/>
      <c r="F57" s="773"/>
      <c r="G57" s="773"/>
      <c r="H57" s="790"/>
      <c r="I57" s="787" t="str">
        <f t="shared" si="7"/>
        <v>5.1.2</v>
      </c>
      <c r="J57" s="787" t="str">
        <f t="shared" si="8"/>
        <v>Изменения стоимости основных фондов за счет их вывода в эксплуатацию</v>
      </c>
      <c r="K57" s="787" t="str">
        <f t="shared" si="9"/>
        <v>Указываются изменение стоимости основных фондов за счет их вывода из эксплуатации.</v>
      </c>
      <c r="L57" s="776" t="str">
        <f t="shared" si="10"/>
        <v>5.1.2</v>
      </c>
      <c r="M57" s="776" t="str">
        <f t="shared" si="11"/>
        <v>Изменения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788" t="s">
        <v>2223</v>
      </c>
      <c r="P57" s="788" t="s">
        <v>781</v>
      </c>
      <c r="Q57" s="788" t="s">
        <v>781</v>
      </c>
      <c r="R57" s="788" t="s">
        <v>781</v>
      </c>
      <c r="S57" s="788"/>
      <c r="T57" s="773" t="s">
        <v>2224</v>
      </c>
      <c r="U57" s="773" t="s">
        <v>2225</v>
      </c>
      <c r="V57" s="773" t="s">
        <v>2225</v>
      </c>
      <c r="W57" s="773" t="s">
        <v>2225</v>
      </c>
      <c r="X57" s="773"/>
      <c r="Y57" s="777"/>
      <c r="Z57" s="762" t="s">
        <v>783</v>
      </c>
      <c r="AA57" s="762" t="s">
        <v>783</v>
      </c>
      <c r="AB57" s="762" t="s">
        <v>783</v>
      </c>
      <c r="AC57" s="762" t="s">
        <v>783</v>
      </c>
      <c r="AD57" s="762"/>
    </row>
    <row r="58" spans="1:30" ht="18" customHeight="1">
      <c r="A58" s="775"/>
      <c r="B58" s="778">
        <v>41</v>
      </c>
      <c r="C58" s="773">
        <v>2</v>
      </c>
      <c r="D58" s="785"/>
      <c r="E58" s="773"/>
      <c r="F58" s="773"/>
      <c r="G58" s="773"/>
      <c r="H58" s="790"/>
      <c r="I58" s="787" t="str">
        <f t="shared" si="7"/>
        <v>5.2</v>
      </c>
      <c r="J58" s="787" t="str">
        <f t="shared" si="8"/>
        <v>Изменение стоимости основных фондов за счет их переоценки</v>
      </c>
      <c r="K58" s="787">
        <f t="shared" si="9"/>
        <v>0</v>
      </c>
      <c r="L58" s="776" t="str">
        <f t="shared" si="10"/>
        <v>5.2</v>
      </c>
      <c r="M58" s="776" t="str">
        <f t="shared" si="11"/>
        <v>Изменение стоимости основных фондов за счет их переоценки</v>
      </c>
      <c r="N58" s="776" t="str">
        <f t="shared" si="12"/>
        <v/>
      </c>
      <c r="O58" s="788" t="s">
        <v>913</v>
      </c>
      <c r="P58" s="788" t="s">
        <v>818</v>
      </c>
      <c r="Q58" s="788" t="s">
        <v>818</v>
      </c>
      <c r="R58" s="788" t="s">
        <v>818</v>
      </c>
      <c r="S58" s="788"/>
      <c r="T58" s="773" t="s">
        <v>2226</v>
      </c>
      <c r="U58" s="773" t="s">
        <v>2226</v>
      </c>
      <c r="V58" s="773" t="s">
        <v>2226</v>
      </c>
      <c r="W58" s="773" t="s">
        <v>2226</v>
      </c>
      <c r="X58" s="773"/>
      <c r="Y58" s="777"/>
      <c r="Z58" s="762"/>
      <c r="AA58" s="769"/>
      <c r="AB58" s="762"/>
      <c r="AC58" s="762"/>
      <c r="AD58" s="762"/>
    </row>
    <row r="59" spans="1:30" ht="36" customHeight="1">
      <c r="A59" s="775"/>
      <c r="B59" s="778">
        <v>42</v>
      </c>
      <c r="C59" s="773">
        <v>3</v>
      </c>
      <c r="D59" s="785" t="s">
        <v>2211</v>
      </c>
      <c r="E59" s="773" t="s">
        <v>2211</v>
      </c>
      <c r="F59" s="773" t="s">
        <v>2211</v>
      </c>
      <c r="G59" s="773"/>
      <c r="H59" s="790"/>
      <c r="I59" s="787">
        <f t="shared" si="7"/>
        <v>0</v>
      </c>
      <c r="J59" s="787">
        <f t="shared" si="8"/>
        <v>0</v>
      </c>
      <c r="K59" s="787">
        <f t="shared" si="9"/>
        <v>0</v>
      </c>
      <c r="L59" s="776" t="str">
        <f t="shared" si="10"/>
        <v/>
      </c>
      <c r="M59" s="776" t="str">
        <f t="shared" si="11"/>
        <v/>
      </c>
      <c r="N59" s="776" t="str">
        <f t="shared" si="12"/>
        <v/>
      </c>
      <c r="O59" s="788"/>
      <c r="P59" s="788" t="s">
        <v>117</v>
      </c>
      <c r="Q59" s="788" t="s">
        <v>117</v>
      </c>
      <c r="R59" s="788" t="s">
        <v>117</v>
      </c>
      <c r="S59" s="788"/>
      <c r="T59" s="773"/>
      <c r="U59" s="773" t="s">
        <v>2227</v>
      </c>
      <c r="V59" s="773" t="s">
        <v>2228</v>
      </c>
      <c r="W59" s="773" t="s">
        <v>2229</v>
      </c>
      <c r="X59" s="773"/>
      <c r="Y59" s="777"/>
      <c r="Z59" s="762"/>
      <c r="AA59" s="769"/>
      <c r="AB59" s="762"/>
      <c r="AC59" s="762"/>
      <c r="AD59" s="762"/>
    </row>
    <row r="60" spans="1:30" ht="81" customHeight="1">
      <c r="A60" s="775"/>
      <c r="B60" s="778">
        <v>43</v>
      </c>
      <c r="C60" s="773" t="s">
        <v>2230</v>
      </c>
      <c r="D60" s="785" t="s">
        <v>2230</v>
      </c>
      <c r="E60" s="773" t="s">
        <v>2230</v>
      </c>
      <c r="F60" s="773" t="s">
        <v>2230</v>
      </c>
      <c r="G60" s="773"/>
      <c r="H60" s="790"/>
      <c r="I60" s="787" t="str">
        <f t="shared" si="7"/>
        <v>6</v>
      </c>
      <c r="J60" s="787" t="str">
        <f t="shared" si="8"/>
        <v>Годовая бухгалтерская (финансовая) отчетность, включая бухгалтерский баланс и приложения к нему</v>
      </c>
      <c r="K60" s="78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88" t="s">
        <v>75</v>
      </c>
      <c r="P60" s="788" t="s">
        <v>75</v>
      </c>
      <c r="Q60" s="788" t="s">
        <v>75</v>
      </c>
      <c r="R60" s="788" t="s">
        <v>75</v>
      </c>
      <c r="S60" s="788"/>
      <c r="T60" s="773" t="s">
        <v>787</v>
      </c>
      <c r="U60" s="773" t="s">
        <v>787</v>
      </c>
      <c r="V60" s="773" t="s">
        <v>787</v>
      </c>
      <c r="W60" s="773" t="s">
        <v>787</v>
      </c>
      <c r="X60" s="773"/>
      <c r="Y60" s="777"/>
      <c r="Z60" s="762" t="s">
        <v>2231</v>
      </c>
      <c r="AA60" s="769" t="s">
        <v>2232</v>
      </c>
      <c r="AB60" s="762" t="s">
        <v>2233</v>
      </c>
      <c r="AC60" s="762" t="s">
        <v>2232</v>
      </c>
      <c r="AD60" s="762"/>
    </row>
    <row r="61" spans="1:30" ht="9" customHeight="1">
      <c r="A61" s="775"/>
      <c r="B61" s="778">
        <v>44</v>
      </c>
      <c r="C61" s="773"/>
      <c r="D61" s="785" t="s">
        <v>2234</v>
      </c>
      <c r="E61" s="773"/>
      <c r="F61" s="773"/>
      <c r="G61" s="773"/>
      <c r="H61" s="790"/>
      <c r="I61" s="787">
        <f t="shared" si="7"/>
        <v>0</v>
      </c>
      <c r="J61" s="787">
        <f t="shared" si="8"/>
        <v>0</v>
      </c>
      <c r="K61" s="787">
        <f t="shared" si="9"/>
        <v>0</v>
      </c>
      <c r="L61" s="776" t="str">
        <f t="shared" si="10"/>
        <v/>
      </c>
      <c r="M61" s="776" t="str">
        <f t="shared" si="11"/>
        <v/>
      </c>
      <c r="N61" s="776" t="str">
        <f t="shared" si="12"/>
        <v/>
      </c>
      <c r="O61" s="788"/>
      <c r="P61" s="788" t="s">
        <v>76</v>
      </c>
      <c r="Q61" s="788"/>
      <c r="R61" s="788"/>
      <c r="S61" s="788"/>
      <c r="T61" s="773"/>
      <c r="U61" s="773" t="s">
        <v>2235</v>
      </c>
      <c r="V61" s="773"/>
      <c r="W61" s="773"/>
      <c r="X61" s="773"/>
      <c r="Y61" s="777"/>
      <c r="Z61" s="762"/>
      <c r="AA61" s="769"/>
      <c r="AB61" s="762"/>
      <c r="AC61" s="762"/>
      <c r="AD61" s="762"/>
    </row>
    <row r="62" spans="1:30" ht="9" customHeight="1">
      <c r="A62" s="775"/>
      <c r="B62" s="778">
        <v>45</v>
      </c>
      <c r="C62" s="773"/>
      <c r="D62" s="785" t="s">
        <v>2236</v>
      </c>
      <c r="E62" s="773"/>
      <c r="F62" s="773"/>
      <c r="G62" s="773"/>
      <c r="H62" s="790"/>
      <c r="I62" s="787">
        <f t="shared" si="7"/>
        <v>0</v>
      </c>
      <c r="J62" s="787">
        <f t="shared" si="8"/>
        <v>0</v>
      </c>
      <c r="K62" s="787">
        <f t="shared" si="9"/>
        <v>0</v>
      </c>
      <c r="L62" s="776" t="str">
        <f t="shared" si="10"/>
        <v/>
      </c>
      <c r="M62" s="776" t="str">
        <f t="shared" si="11"/>
        <v/>
      </c>
      <c r="N62" s="776" t="str">
        <f t="shared" si="12"/>
        <v/>
      </c>
      <c r="O62" s="788"/>
      <c r="P62" s="788" t="s">
        <v>82</v>
      </c>
      <c r="Q62" s="788"/>
      <c r="R62" s="788"/>
      <c r="S62" s="788"/>
      <c r="T62" s="773"/>
      <c r="U62" s="773" t="s">
        <v>2237</v>
      </c>
      <c r="V62" s="773"/>
      <c r="W62" s="773"/>
      <c r="X62" s="773"/>
      <c r="Y62" s="777"/>
      <c r="Z62" s="762"/>
      <c r="AA62" s="769"/>
      <c r="AB62" s="762"/>
      <c r="AC62" s="762"/>
      <c r="AD62" s="762"/>
    </row>
    <row r="63" spans="1:30" ht="18" customHeight="1">
      <c r="A63" s="775"/>
      <c r="B63" s="778">
        <v>46</v>
      </c>
      <c r="C63" s="773"/>
      <c r="D63" s="785" t="s">
        <v>2238</v>
      </c>
      <c r="E63" s="773"/>
      <c r="F63" s="773"/>
      <c r="G63" s="773"/>
      <c r="H63" s="790"/>
      <c r="I63" s="787">
        <f t="shared" si="7"/>
        <v>0</v>
      </c>
      <c r="J63" s="787">
        <f t="shared" si="8"/>
        <v>0</v>
      </c>
      <c r="K63" s="787">
        <f t="shared" si="9"/>
        <v>0</v>
      </c>
      <c r="L63" s="776" t="str">
        <f t="shared" si="10"/>
        <v/>
      </c>
      <c r="M63" s="776" t="str">
        <f t="shared" si="11"/>
        <v/>
      </c>
      <c r="N63" s="776" t="str">
        <f t="shared" si="12"/>
        <v/>
      </c>
      <c r="O63" s="788"/>
      <c r="P63" s="788" t="s">
        <v>134</v>
      </c>
      <c r="Q63" s="788"/>
      <c r="R63" s="788"/>
      <c r="S63" s="788"/>
      <c r="T63" s="773"/>
      <c r="U63" s="773" t="s">
        <v>2239</v>
      </c>
      <c r="V63" s="773"/>
      <c r="W63" s="773"/>
      <c r="X63" s="773"/>
      <c r="Y63" s="777"/>
      <c r="Z63" s="762"/>
      <c r="AA63" s="769"/>
      <c r="AB63" s="762"/>
      <c r="AC63" s="762"/>
      <c r="AD63" s="762"/>
    </row>
    <row r="64" spans="1:30" ht="18" customHeight="1">
      <c r="A64" s="775"/>
      <c r="B64" s="778">
        <v>47</v>
      </c>
      <c r="C64" s="773"/>
      <c r="D64" s="785" t="s">
        <v>2240</v>
      </c>
      <c r="E64" s="773"/>
      <c r="F64" s="773"/>
      <c r="G64" s="773"/>
      <c r="H64" s="790"/>
      <c r="I64" s="787">
        <f t="shared" si="7"/>
        <v>0</v>
      </c>
      <c r="J64" s="787">
        <f t="shared" si="8"/>
        <v>0</v>
      </c>
      <c r="K64" s="787">
        <f t="shared" si="9"/>
        <v>0</v>
      </c>
      <c r="L64" s="776" t="str">
        <f t="shared" si="10"/>
        <v/>
      </c>
      <c r="M64" s="776" t="str">
        <f t="shared" si="11"/>
        <v/>
      </c>
      <c r="N64" s="776" t="str">
        <f t="shared" si="12"/>
        <v/>
      </c>
      <c r="O64" s="788"/>
      <c r="P64" s="788" t="s">
        <v>148</v>
      </c>
      <c r="Q64" s="788"/>
      <c r="R64" s="788"/>
      <c r="S64" s="788"/>
      <c r="T64" s="773"/>
      <c r="U64" s="773" t="s">
        <v>2241</v>
      </c>
      <c r="V64" s="773"/>
      <c r="W64" s="773"/>
      <c r="X64" s="773"/>
      <c r="Y64" s="777"/>
      <c r="Z64" s="762"/>
      <c r="AA64" s="769" t="s">
        <v>2242</v>
      </c>
      <c r="AB64" s="762"/>
      <c r="AC64" s="762"/>
      <c r="AD64" s="762"/>
    </row>
    <row r="65" spans="1:30" ht="18" customHeight="1">
      <c r="A65" s="775"/>
      <c r="B65" s="778">
        <v>48</v>
      </c>
      <c r="C65" s="773"/>
      <c r="D65" s="785"/>
      <c r="E65" s="773"/>
      <c r="F65" s="773"/>
      <c r="G65" s="773"/>
      <c r="H65" s="790"/>
      <c r="I65" s="787">
        <f t="shared" si="7"/>
        <v>0</v>
      </c>
      <c r="J65" s="787">
        <f t="shared" si="8"/>
        <v>0</v>
      </c>
      <c r="K65" s="787">
        <f t="shared" si="9"/>
        <v>0</v>
      </c>
      <c r="L65" s="776" t="str">
        <f t="shared" si="10"/>
        <v/>
      </c>
      <c r="M65" s="776" t="str">
        <f t="shared" si="11"/>
        <v/>
      </c>
      <c r="N65" s="776" t="str">
        <f t="shared" si="12"/>
        <v/>
      </c>
      <c r="O65" s="788"/>
      <c r="P65" s="788" t="s">
        <v>2152</v>
      </c>
      <c r="Q65" s="788"/>
      <c r="R65" s="788"/>
      <c r="S65" s="788"/>
      <c r="T65" s="773"/>
      <c r="U65" s="773" t="s">
        <v>2243</v>
      </c>
      <c r="V65" s="773"/>
      <c r="W65" s="773"/>
      <c r="X65" s="773"/>
      <c r="Y65" s="777"/>
      <c r="Z65" s="762"/>
      <c r="AA65" s="769"/>
      <c r="AB65" s="762"/>
      <c r="AC65" s="762"/>
      <c r="AD65" s="762"/>
    </row>
    <row r="66" spans="1:30" ht="18" customHeight="1">
      <c r="A66" s="775"/>
      <c r="B66" s="778">
        <v>49</v>
      </c>
      <c r="C66" s="773"/>
      <c r="D66" s="785"/>
      <c r="E66" s="773"/>
      <c r="F66" s="773"/>
      <c r="G66" s="773"/>
      <c r="H66" s="790"/>
      <c r="I66" s="787">
        <f t="shared" si="7"/>
        <v>0</v>
      </c>
      <c r="J66" s="787">
        <f t="shared" si="8"/>
        <v>0</v>
      </c>
      <c r="K66" s="787">
        <f t="shared" si="9"/>
        <v>0</v>
      </c>
      <c r="L66" s="776" t="str">
        <f t="shared" si="10"/>
        <v/>
      </c>
      <c r="M66" s="776" t="str">
        <f t="shared" si="11"/>
        <v/>
      </c>
      <c r="N66" s="776" t="str">
        <f t="shared" si="12"/>
        <v/>
      </c>
      <c r="O66" s="788"/>
      <c r="P66" s="788" t="s">
        <v>2156</v>
      </c>
      <c r="Q66" s="788"/>
      <c r="R66" s="788"/>
      <c r="S66" s="788"/>
      <c r="T66" s="773"/>
      <c r="U66" s="773" t="s">
        <v>2244</v>
      </c>
      <c r="V66" s="773"/>
      <c r="W66" s="773"/>
      <c r="X66" s="773"/>
      <c r="Y66" s="777"/>
      <c r="Z66" s="762"/>
      <c r="AA66" s="769"/>
      <c r="AB66" s="762"/>
      <c r="AC66" s="762"/>
      <c r="AD66" s="762"/>
    </row>
    <row r="67" spans="1:30" ht="27" customHeight="1">
      <c r="A67" s="775"/>
      <c r="B67" s="778">
        <v>50</v>
      </c>
      <c r="C67" s="773"/>
      <c r="D67" s="785"/>
      <c r="E67" s="773"/>
      <c r="F67" s="773"/>
      <c r="G67" s="773"/>
      <c r="H67" s="790"/>
      <c r="I67" s="787">
        <f t="shared" si="7"/>
        <v>0</v>
      </c>
      <c r="J67" s="787">
        <f t="shared" si="8"/>
        <v>0</v>
      </c>
      <c r="K67" s="787">
        <f t="shared" si="9"/>
        <v>0</v>
      </c>
      <c r="L67" s="776" t="str">
        <f t="shared" si="10"/>
        <v/>
      </c>
      <c r="M67" s="776" t="str">
        <f t="shared" si="11"/>
        <v/>
      </c>
      <c r="N67" s="776" t="str">
        <f t="shared" si="12"/>
        <v/>
      </c>
      <c r="O67" s="788"/>
      <c r="P67" s="788" t="s">
        <v>2245</v>
      </c>
      <c r="Q67" s="788"/>
      <c r="R67" s="788"/>
      <c r="S67" s="788"/>
      <c r="T67" s="773"/>
      <c r="U67" s="773" t="s">
        <v>2246</v>
      </c>
      <c r="V67" s="773"/>
      <c r="W67" s="773"/>
      <c r="X67" s="773"/>
      <c r="Y67" s="777"/>
      <c r="Z67" s="762"/>
      <c r="AA67" s="769"/>
      <c r="AB67" s="762"/>
      <c r="AC67" s="762"/>
      <c r="AD67" s="762"/>
    </row>
    <row r="68" spans="1:30" ht="27" customHeight="1">
      <c r="A68" s="775"/>
      <c r="B68" s="778">
        <v>51</v>
      </c>
      <c r="C68" s="773"/>
      <c r="D68" s="785"/>
      <c r="E68" s="773"/>
      <c r="F68" s="773"/>
      <c r="G68" s="773"/>
      <c r="H68" s="790"/>
      <c r="I68" s="787">
        <f t="shared" si="7"/>
        <v>0</v>
      </c>
      <c r="J68" s="787">
        <f t="shared" si="8"/>
        <v>0</v>
      </c>
      <c r="K68" s="787">
        <f t="shared" si="9"/>
        <v>0</v>
      </c>
      <c r="L68" s="776" t="str">
        <f t="shared" si="10"/>
        <v/>
      </c>
      <c r="M68" s="776" t="str">
        <f t="shared" si="11"/>
        <v/>
      </c>
      <c r="N68" s="776" t="str">
        <f t="shared" si="12"/>
        <v/>
      </c>
      <c r="O68" s="788"/>
      <c r="P68" s="788" t="s">
        <v>2247</v>
      </c>
      <c r="Q68" s="788"/>
      <c r="R68" s="788"/>
      <c r="S68" s="788"/>
      <c r="T68" s="773"/>
      <c r="U68" s="773" t="s">
        <v>2248</v>
      </c>
      <c r="V68" s="773"/>
      <c r="W68" s="773"/>
      <c r="X68" s="773"/>
      <c r="Y68" s="777"/>
      <c r="Z68" s="762"/>
      <c r="AA68" s="769"/>
      <c r="AB68" s="762"/>
      <c r="AC68" s="762"/>
      <c r="AD68" s="762"/>
    </row>
    <row r="69" spans="1:30" ht="9" customHeight="1">
      <c r="A69" s="775"/>
      <c r="B69" s="778">
        <v>52</v>
      </c>
      <c r="C69" s="773"/>
      <c r="D69" s="785" t="s">
        <v>2249</v>
      </c>
      <c r="E69" s="773"/>
      <c r="F69" s="773"/>
      <c r="G69" s="773"/>
      <c r="H69" s="790"/>
      <c r="I69" s="787">
        <f t="shared" si="7"/>
        <v>0</v>
      </c>
      <c r="J69" s="787">
        <f t="shared" si="8"/>
        <v>0</v>
      </c>
      <c r="K69" s="787">
        <f t="shared" si="9"/>
        <v>0</v>
      </c>
      <c r="L69" s="776" t="str">
        <f t="shared" si="10"/>
        <v/>
      </c>
      <c r="M69" s="776" t="str">
        <f t="shared" si="11"/>
        <v/>
      </c>
      <c r="N69" s="776" t="str">
        <f t="shared" si="12"/>
        <v/>
      </c>
      <c r="O69" s="788"/>
      <c r="P69" s="788" t="s">
        <v>153</v>
      </c>
      <c r="Q69" s="788"/>
      <c r="R69" s="788"/>
      <c r="S69" s="788"/>
      <c r="T69" s="773"/>
      <c r="U69" s="773" t="s">
        <v>2250</v>
      </c>
      <c r="V69" s="773"/>
      <c r="W69" s="773"/>
      <c r="X69" s="773"/>
      <c r="Y69" s="777"/>
      <c r="Z69" s="762"/>
      <c r="AA69" s="769"/>
      <c r="AB69" s="762"/>
      <c r="AC69" s="762"/>
      <c r="AD69" s="762"/>
    </row>
    <row r="70" spans="1:30" ht="27" customHeight="1">
      <c r="A70" s="775"/>
      <c r="B70" s="778">
        <v>53</v>
      </c>
      <c r="C70" s="773"/>
      <c r="D70" s="785"/>
      <c r="E70" s="773" t="s">
        <v>2234</v>
      </c>
      <c r="F70" s="773"/>
      <c r="G70" s="773"/>
      <c r="H70" s="790"/>
      <c r="I70" s="787">
        <f t="shared" si="7"/>
        <v>0</v>
      </c>
      <c r="J70" s="787">
        <f t="shared" si="8"/>
        <v>0</v>
      </c>
      <c r="K70" s="787">
        <f t="shared" si="9"/>
        <v>0</v>
      </c>
      <c r="L70" s="776" t="str">
        <f t="shared" si="10"/>
        <v/>
      </c>
      <c r="M70" s="776" t="str">
        <f t="shared" si="11"/>
        <v/>
      </c>
      <c r="N70" s="776" t="str">
        <f t="shared" si="12"/>
        <v/>
      </c>
      <c r="O70" s="788"/>
      <c r="P70" s="788"/>
      <c r="Q70" s="788" t="s">
        <v>76</v>
      </c>
      <c r="R70" s="788"/>
      <c r="S70" s="788"/>
      <c r="T70" s="773"/>
      <c r="U70" s="773"/>
      <c r="V70" s="773" t="s">
        <v>2251</v>
      </c>
      <c r="W70" s="773"/>
      <c r="X70" s="773"/>
      <c r="Y70" s="777"/>
      <c r="Z70" s="762"/>
      <c r="AA70" s="769"/>
      <c r="AB70" s="762"/>
      <c r="AC70" s="762"/>
      <c r="AD70" s="762"/>
    </row>
    <row r="71" spans="1:30" ht="36" customHeight="1">
      <c r="A71" s="775"/>
      <c r="B71" s="778">
        <v>54</v>
      </c>
      <c r="C71" s="773"/>
      <c r="D71" s="785"/>
      <c r="E71" s="773" t="s">
        <v>2236</v>
      </c>
      <c r="F71" s="773"/>
      <c r="G71" s="773"/>
      <c r="H71" s="790"/>
      <c r="I71" s="787">
        <f t="shared" si="7"/>
        <v>0</v>
      </c>
      <c r="J71" s="787">
        <f t="shared" si="8"/>
        <v>0</v>
      </c>
      <c r="K71" s="787">
        <f t="shared" si="9"/>
        <v>0</v>
      </c>
      <c r="L71" s="776" t="str">
        <f t="shared" si="10"/>
        <v/>
      </c>
      <c r="M71" s="776" t="str">
        <f t="shared" si="11"/>
        <v/>
      </c>
      <c r="N71" s="776" t="str">
        <f t="shared" si="12"/>
        <v/>
      </c>
      <c r="O71" s="788"/>
      <c r="P71" s="788"/>
      <c r="Q71" s="788" t="s">
        <v>82</v>
      </c>
      <c r="R71" s="788"/>
      <c r="S71" s="788"/>
      <c r="T71" s="773"/>
      <c r="U71" s="773"/>
      <c r="V71" s="773" t="s">
        <v>2252</v>
      </c>
      <c r="W71" s="773"/>
      <c r="X71" s="773"/>
      <c r="Y71" s="777"/>
      <c r="Z71" s="762"/>
      <c r="AA71" s="769"/>
      <c r="AB71" s="762"/>
      <c r="AC71" s="762"/>
      <c r="AD71" s="762"/>
    </row>
    <row r="72" spans="1:30" ht="27" customHeight="1">
      <c r="A72" s="775"/>
      <c r="B72" s="778">
        <v>55</v>
      </c>
      <c r="C72" s="773"/>
      <c r="D72" s="785"/>
      <c r="E72" s="773" t="s">
        <v>2238</v>
      </c>
      <c r="F72" s="773"/>
      <c r="G72" s="773"/>
      <c r="H72" s="790"/>
      <c r="I72" s="787">
        <f t="shared" si="7"/>
        <v>0</v>
      </c>
      <c r="J72" s="787">
        <f t="shared" si="8"/>
        <v>0</v>
      </c>
      <c r="K72" s="787">
        <f t="shared" si="9"/>
        <v>0</v>
      </c>
      <c r="L72" s="776" t="str">
        <f t="shared" si="10"/>
        <v/>
      </c>
      <c r="M72" s="776" t="str">
        <f t="shared" si="11"/>
        <v/>
      </c>
      <c r="N72" s="776" t="str">
        <f t="shared" si="12"/>
        <v/>
      </c>
      <c r="O72" s="788"/>
      <c r="P72" s="788"/>
      <c r="Q72" s="788" t="s">
        <v>134</v>
      </c>
      <c r="R72" s="788"/>
      <c r="S72" s="788"/>
      <c r="T72" s="773"/>
      <c r="U72" s="773"/>
      <c r="V72" s="773" t="s">
        <v>2253</v>
      </c>
      <c r="W72" s="773"/>
      <c r="X72" s="773"/>
      <c r="Y72" s="777"/>
      <c r="Z72" s="762"/>
      <c r="AA72" s="769"/>
      <c r="AB72" s="762"/>
      <c r="AC72" s="762"/>
      <c r="AD72" s="762"/>
    </row>
    <row r="73" spans="1:30" ht="36" customHeight="1">
      <c r="A73" s="775"/>
      <c r="B73" s="778">
        <v>56</v>
      </c>
      <c r="C73" s="773"/>
      <c r="D73" s="785"/>
      <c r="E73" s="773" t="s">
        <v>2240</v>
      </c>
      <c r="F73" s="773"/>
      <c r="G73" s="773"/>
      <c r="H73" s="790"/>
      <c r="I73" s="787">
        <f t="shared" si="7"/>
        <v>0</v>
      </c>
      <c r="J73" s="787">
        <f t="shared" si="8"/>
        <v>0</v>
      </c>
      <c r="K73" s="787">
        <f t="shared" si="9"/>
        <v>0</v>
      </c>
      <c r="L73" s="776" t="str">
        <f t="shared" si="10"/>
        <v/>
      </c>
      <c r="M73" s="776" t="str">
        <f t="shared" si="11"/>
        <v/>
      </c>
      <c r="N73" s="776" t="str">
        <f t="shared" si="12"/>
        <v/>
      </c>
      <c r="O73" s="788"/>
      <c r="P73" s="788"/>
      <c r="Q73" s="788" t="s">
        <v>148</v>
      </c>
      <c r="R73" s="788"/>
      <c r="S73" s="788"/>
      <c r="T73" s="773"/>
      <c r="U73" s="773"/>
      <c r="V73" s="773" t="s">
        <v>2254</v>
      </c>
      <c r="W73" s="773"/>
      <c r="X73" s="773"/>
      <c r="Y73" s="777"/>
      <c r="Z73" s="762"/>
      <c r="AA73" s="769"/>
      <c r="AB73" s="762"/>
      <c r="AC73" s="762"/>
      <c r="AD73" s="762"/>
    </row>
    <row r="74" spans="1:30" ht="18" customHeight="1">
      <c r="A74" s="775"/>
      <c r="B74" s="778">
        <v>57</v>
      </c>
      <c r="C74" s="773"/>
      <c r="D74" s="785"/>
      <c r="E74" s="773" t="s">
        <v>2249</v>
      </c>
      <c r="F74" s="773"/>
      <c r="G74" s="773"/>
      <c r="H74" s="790"/>
      <c r="I74" s="787">
        <f t="shared" si="7"/>
        <v>0</v>
      </c>
      <c r="J74" s="787">
        <f t="shared" si="8"/>
        <v>0</v>
      </c>
      <c r="K74" s="787">
        <f t="shared" si="9"/>
        <v>0</v>
      </c>
      <c r="L74" s="776" t="str">
        <f t="shared" si="10"/>
        <v/>
      </c>
      <c r="M74" s="776" t="str">
        <f t="shared" si="11"/>
        <v/>
      </c>
      <c r="N74" s="776" t="str">
        <f t="shared" si="12"/>
        <v/>
      </c>
      <c r="O74" s="788"/>
      <c r="P74" s="788"/>
      <c r="Q74" s="788" t="s">
        <v>153</v>
      </c>
      <c r="R74" s="788"/>
      <c r="S74" s="788"/>
      <c r="T74" s="773"/>
      <c r="U74" s="773"/>
      <c r="V74" s="773" t="s">
        <v>2255</v>
      </c>
      <c r="W74" s="773"/>
      <c r="X74" s="773"/>
      <c r="Y74" s="777"/>
      <c r="Z74" s="762"/>
      <c r="AA74" s="769"/>
      <c r="AB74" s="762"/>
      <c r="AC74" s="762"/>
      <c r="AD74" s="762"/>
    </row>
    <row r="75" spans="1:30" ht="18" customHeight="1">
      <c r="A75" s="775"/>
      <c r="B75" s="778">
        <v>58</v>
      </c>
      <c r="C75" s="773"/>
      <c r="D75" s="785"/>
      <c r="E75" s="773"/>
      <c r="F75" s="773" t="s">
        <v>2234</v>
      </c>
      <c r="G75" s="773"/>
      <c r="H75" s="790"/>
      <c r="I75" s="787">
        <f t="shared" si="7"/>
        <v>0</v>
      </c>
      <c r="J75" s="787">
        <f t="shared" si="8"/>
        <v>0</v>
      </c>
      <c r="K75" s="787">
        <f t="shared" si="9"/>
        <v>0</v>
      </c>
      <c r="L75" s="776" t="str">
        <f t="shared" si="10"/>
        <v/>
      </c>
      <c r="M75" s="776" t="str">
        <f t="shared" si="11"/>
        <v/>
      </c>
      <c r="N75" s="776" t="str">
        <f t="shared" si="12"/>
        <v/>
      </c>
      <c r="O75" s="788"/>
      <c r="P75" s="788"/>
      <c r="Q75" s="788"/>
      <c r="R75" s="788" t="s">
        <v>76</v>
      </c>
      <c r="S75" s="788"/>
      <c r="T75" s="773"/>
      <c r="U75" s="773"/>
      <c r="V75" s="773"/>
      <c r="W75" s="773" t="s">
        <v>2256</v>
      </c>
      <c r="X75" s="773"/>
      <c r="Y75" s="777"/>
      <c r="Z75" s="762"/>
      <c r="AA75" s="769"/>
      <c r="AB75" s="762"/>
      <c r="AC75" s="762"/>
      <c r="AD75" s="762"/>
    </row>
    <row r="76" spans="1:30" ht="36" customHeight="1">
      <c r="A76" s="775"/>
      <c r="B76" s="778">
        <v>59</v>
      </c>
      <c r="C76" s="773"/>
      <c r="D76" s="785"/>
      <c r="E76" s="773"/>
      <c r="F76" s="773" t="s">
        <v>2236</v>
      </c>
      <c r="G76" s="773"/>
      <c r="H76" s="790"/>
      <c r="I76" s="787">
        <f t="shared" si="7"/>
        <v>0</v>
      </c>
      <c r="J76" s="787">
        <f t="shared" si="8"/>
        <v>0</v>
      </c>
      <c r="K76" s="787">
        <f t="shared" si="9"/>
        <v>0</v>
      </c>
      <c r="L76" s="776" t="str">
        <f t="shared" si="10"/>
        <v/>
      </c>
      <c r="M76" s="776" t="str">
        <f t="shared" si="11"/>
        <v/>
      </c>
      <c r="N76" s="776" t="str">
        <f t="shared" si="12"/>
        <v/>
      </c>
      <c r="O76" s="788"/>
      <c r="P76" s="788"/>
      <c r="Q76" s="788"/>
      <c r="R76" s="788" t="s">
        <v>82</v>
      </c>
      <c r="S76" s="788"/>
      <c r="T76" s="773"/>
      <c r="U76" s="773"/>
      <c r="V76" s="773"/>
      <c r="W76" s="773" t="s">
        <v>2257</v>
      </c>
      <c r="X76" s="773"/>
      <c r="Y76" s="777"/>
      <c r="Z76" s="762"/>
      <c r="AA76" s="769"/>
      <c r="AB76" s="762"/>
      <c r="AC76" s="762"/>
      <c r="AD76" s="762"/>
    </row>
    <row r="77" spans="1:30" ht="18" customHeight="1">
      <c r="A77" s="775"/>
      <c r="B77" s="778">
        <v>60</v>
      </c>
      <c r="C77" s="773"/>
      <c r="D77" s="785"/>
      <c r="E77" s="773"/>
      <c r="F77" s="773" t="s">
        <v>2238</v>
      </c>
      <c r="G77" s="773"/>
      <c r="H77" s="790"/>
      <c r="I77" s="787">
        <f t="shared" si="7"/>
        <v>0</v>
      </c>
      <c r="J77" s="787">
        <f t="shared" si="8"/>
        <v>0</v>
      </c>
      <c r="K77" s="787">
        <f t="shared" si="9"/>
        <v>0</v>
      </c>
      <c r="L77" s="776" t="str">
        <f t="shared" si="10"/>
        <v/>
      </c>
      <c r="M77" s="776" t="str">
        <f t="shared" si="11"/>
        <v/>
      </c>
      <c r="N77" s="776" t="str">
        <f t="shared" si="12"/>
        <v/>
      </c>
      <c r="O77" s="788"/>
      <c r="P77" s="788"/>
      <c r="Q77" s="788"/>
      <c r="R77" s="788" t="s">
        <v>134</v>
      </c>
      <c r="S77" s="788"/>
      <c r="T77" s="773"/>
      <c r="U77" s="773"/>
      <c r="V77" s="773"/>
      <c r="W77" s="773" t="s">
        <v>2258</v>
      </c>
      <c r="X77" s="773"/>
      <c r="Y77" s="777"/>
      <c r="Z77" s="762"/>
      <c r="AA77" s="769"/>
      <c r="AB77" s="762"/>
      <c r="AC77" s="762"/>
      <c r="AD77" s="762"/>
    </row>
    <row r="78" spans="1:30" ht="72" customHeight="1">
      <c r="A78" s="775"/>
      <c r="B78" s="778">
        <v>61</v>
      </c>
      <c r="C78" s="773" t="s">
        <v>2234</v>
      </c>
      <c r="D78" s="785"/>
      <c r="E78" s="773"/>
      <c r="F78" s="773"/>
      <c r="G78" s="773"/>
      <c r="H78" s="790"/>
      <c r="I78" s="787" t="str">
        <f t="shared" si="7"/>
        <v>7</v>
      </c>
      <c r="J78" s="78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78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6" t="str">
        <f t="shared" si="10"/>
        <v>7</v>
      </c>
      <c r="M78" s="77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88" t="s">
        <v>76</v>
      </c>
      <c r="P78" s="788"/>
      <c r="Q78" s="788"/>
      <c r="R78" s="788"/>
      <c r="S78" s="788"/>
      <c r="T78" s="773" t="s">
        <v>2259</v>
      </c>
      <c r="U78" s="773"/>
      <c r="V78" s="773"/>
      <c r="W78" s="773"/>
      <c r="X78" s="773"/>
      <c r="Y78" s="777"/>
      <c r="Z78" s="762" t="s">
        <v>2260</v>
      </c>
      <c r="AA78" s="769"/>
      <c r="AB78" s="762"/>
      <c r="AC78" s="762"/>
      <c r="AD78" s="762"/>
    </row>
    <row r="79" spans="1:30" ht="36" customHeight="1">
      <c r="A79" s="775"/>
      <c r="B79" s="778">
        <v>62</v>
      </c>
      <c r="C79" s="773" t="s">
        <v>2236</v>
      </c>
      <c r="D79" s="785"/>
      <c r="E79" s="773"/>
      <c r="F79" s="773"/>
      <c r="G79" s="773"/>
      <c r="H79" s="790"/>
      <c r="I79" s="787" t="str">
        <f t="shared" si="7"/>
        <v>8</v>
      </c>
      <c r="J79" s="787" t="str">
        <f t="shared" si="8"/>
        <v>Тепловая нагрузка по договорам, заключенным в рамках осуществления регулируемых видов деятельности</v>
      </c>
      <c r="K79" s="78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6" t="str">
        <f t="shared" si="10"/>
        <v>8</v>
      </c>
      <c r="M79" s="776" t="str">
        <f t="shared" si="11"/>
        <v>Тепловая нагрузка по договорам, заключенным в рамках осуществления регулируемых видов деятельности</v>
      </c>
      <c r="N79" s="77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88" t="s">
        <v>82</v>
      </c>
      <c r="P79" s="788"/>
      <c r="Q79" s="788"/>
      <c r="R79" s="788"/>
      <c r="S79" s="788"/>
      <c r="T79" s="773" t="s">
        <v>2261</v>
      </c>
      <c r="U79" s="773"/>
      <c r="V79" s="773"/>
      <c r="W79" s="773"/>
      <c r="X79" s="773"/>
      <c r="Y79" s="777"/>
      <c r="Z79" s="762" t="s">
        <v>2262</v>
      </c>
      <c r="AA79" s="769"/>
      <c r="AB79" s="762"/>
      <c r="AC79" s="762"/>
      <c r="AD79" s="762"/>
    </row>
    <row r="80" spans="1:30" ht="45" customHeight="1">
      <c r="A80" s="775"/>
      <c r="B80" s="778">
        <v>63</v>
      </c>
      <c r="C80" s="773" t="s">
        <v>2238</v>
      </c>
      <c r="D80" s="785"/>
      <c r="E80" s="773"/>
      <c r="F80" s="773"/>
      <c r="G80" s="773"/>
      <c r="H80" s="790"/>
      <c r="I80" s="787" t="str">
        <f t="shared" si="7"/>
        <v>9</v>
      </c>
      <c r="J80" s="787" t="str">
        <f t="shared" si="8"/>
        <v>Объем вырабатываемой регулируемой организацией тепловой энергии в рамках осуществления регулируемых видов деятельности</v>
      </c>
      <c r="K80" s="78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6" t="str">
        <f t="shared" si="10"/>
        <v>9</v>
      </c>
      <c r="M80" s="776" t="str">
        <f t="shared" si="11"/>
        <v>Объем вырабатываемой регулируемой организацией тепловой энергии в рамках осуществления регулируемых видов деятельности</v>
      </c>
      <c r="N80" s="77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88" t="s">
        <v>134</v>
      </c>
      <c r="P80" s="788"/>
      <c r="Q80" s="788"/>
      <c r="R80" s="788"/>
      <c r="S80" s="788"/>
      <c r="T80" s="773" t="s">
        <v>2263</v>
      </c>
      <c r="U80" s="773"/>
      <c r="V80" s="773"/>
      <c r="W80" s="773"/>
      <c r="X80" s="773"/>
      <c r="Y80" s="777"/>
      <c r="Z80" s="762" t="s">
        <v>2264</v>
      </c>
      <c r="AA80" s="769"/>
      <c r="AB80" s="762"/>
      <c r="AC80" s="762"/>
      <c r="AD80" s="762"/>
    </row>
    <row r="81" spans="1:30" ht="36" customHeight="1">
      <c r="A81" s="775"/>
      <c r="B81" s="778">
        <v>64</v>
      </c>
      <c r="C81" s="773" t="s">
        <v>2240</v>
      </c>
      <c r="D81" s="785"/>
      <c r="E81" s="773"/>
      <c r="F81" s="773"/>
      <c r="G81" s="773"/>
      <c r="H81" s="790"/>
      <c r="I81" s="787" t="str">
        <f t="shared" si="7"/>
        <v>9.1</v>
      </c>
      <c r="J81" s="787" t="str">
        <f t="shared" si="8"/>
        <v>Объем приобретаемой регулируемой организацией тепловой энергии в рамках осуществления регулируемых видов деятельности</v>
      </c>
      <c r="K81" s="787" t="str">
        <f t="shared" si="9"/>
        <v>Информация указывается только едиными теплоснабжающими организациями.</v>
      </c>
      <c r="L81" s="776" t="str">
        <f t="shared" si="10"/>
        <v>9.1</v>
      </c>
      <c r="M81" s="776" t="str">
        <f t="shared" si="11"/>
        <v>Объем приобретаемой регулируемой организацией тепловой энергии в рамках осуществления регулируемых видов деятельности</v>
      </c>
      <c r="N81" s="776" t="str">
        <f t="shared" si="12"/>
        <v>Информация указывается только едиными теплоснабжающими организациями.</v>
      </c>
      <c r="O81" s="788" t="s">
        <v>2143</v>
      </c>
      <c r="P81" s="788"/>
      <c r="Q81" s="788"/>
      <c r="R81" s="788"/>
      <c r="S81" s="788"/>
      <c r="T81" s="773" t="s">
        <v>2265</v>
      </c>
      <c r="U81" s="773"/>
      <c r="V81" s="773"/>
      <c r="W81" s="773"/>
      <c r="X81" s="773"/>
      <c r="Y81" s="777"/>
      <c r="Z81" s="762" t="s">
        <v>2266</v>
      </c>
      <c r="AA81" s="769"/>
      <c r="AB81" s="762"/>
      <c r="AC81" s="762"/>
      <c r="AD81" s="762"/>
    </row>
    <row r="82" spans="1:30" ht="90" customHeight="1">
      <c r="A82" s="775"/>
      <c r="B82" s="778">
        <v>65</v>
      </c>
      <c r="C82" s="773" t="s">
        <v>2249</v>
      </c>
      <c r="D82" s="785"/>
      <c r="E82" s="773"/>
      <c r="F82" s="773"/>
      <c r="G82" s="773"/>
      <c r="H82" s="790"/>
      <c r="I82" s="787" t="str">
        <f t="shared" ref="I82:I101" si="13">INDEX(TEMPLATE_NUMBER_POINT_FHD,B82,MATCH(TEMPLATE_SPHERE,TEMPLATE_SPHERE_LIST_FOR_NOTE,0))</f>
        <v>10</v>
      </c>
      <c r="J82" s="78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78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6" t="str">
        <f t="shared" ref="L82:L101" si="16">IF(I82=0,"",I82)</f>
        <v>10</v>
      </c>
      <c r="M82" s="77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88" t="s">
        <v>148</v>
      </c>
      <c r="P82" s="788"/>
      <c r="Q82" s="788"/>
      <c r="R82" s="788"/>
      <c r="S82" s="788"/>
      <c r="T82" s="773" t="s">
        <v>2267</v>
      </c>
      <c r="U82" s="773"/>
      <c r="V82" s="773"/>
      <c r="W82" s="773"/>
      <c r="X82" s="773"/>
      <c r="Y82" s="777"/>
      <c r="Z82" s="762" t="s">
        <v>2268</v>
      </c>
      <c r="AA82" s="769"/>
      <c r="AB82" s="762"/>
      <c r="AC82" s="762"/>
      <c r="AD82" s="762"/>
    </row>
    <row r="83" spans="1:30" ht="9" customHeight="1">
      <c r="A83" s="775"/>
      <c r="B83" s="778">
        <v>66</v>
      </c>
      <c r="C83" s="773"/>
      <c r="D83" s="785"/>
      <c r="E83" s="773"/>
      <c r="F83" s="773"/>
      <c r="G83" s="773"/>
      <c r="H83" s="790"/>
      <c r="I83" s="787" t="str">
        <f t="shared" si="13"/>
        <v>10.1</v>
      </c>
      <c r="J83" s="787" t="str">
        <f t="shared" si="14"/>
        <v xml:space="preserve">По приборам учёта </v>
      </c>
      <c r="K83" s="787">
        <f t="shared" si="15"/>
        <v>0</v>
      </c>
      <c r="L83" s="776" t="str">
        <f t="shared" si="16"/>
        <v>10.1</v>
      </c>
      <c r="M83" s="776" t="str">
        <f t="shared" si="17"/>
        <v xml:space="preserve">По приборам учёта </v>
      </c>
      <c r="N83" s="776" t="str">
        <f t="shared" si="18"/>
        <v/>
      </c>
      <c r="O83" s="788" t="s">
        <v>2152</v>
      </c>
      <c r="P83" s="788"/>
      <c r="Q83" s="788"/>
      <c r="R83" s="788"/>
      <c r="S83" s="788"/>
      <c r="T83" s="773" t="s">
        <v>2269</v>
      </c>
      <c r="U83" s="773"/>
      <c r="V83" s="773"/>
      <c r="W83" s="773"/>
      <c r="X83" s="773"/>
      <c r="Y83" s="777"/>
      <c r="Z83" s="762"/>
      <c r="AA83" s="769"/>
      <c r="AB83" s="762"/>
      <c r="AC83" s="762"/>
      <c r="AD83" s="762"/>
    </row>
    <row r="84" spans="1:30" ht="54" customHeight="1">
      <c r="A84" s="775"/>
      <c r="B84" s="778">
        <v>67</v>
      </c>
      <c r="C84" s="773"/>
      <c r="D84" s="785"/>
      <c r="E84" s="773"/>
      <c r="F84" s="773"/>
      <c r="G84" s="773"/>
      <c r="H84" s="790"/>
      <c r="I84" s="787" t="str">
        <f t="shared" si="13"/>
        <v>10.1.1</v>
      </c>
      <c r="J84" s="78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787">
        <f t="shared" si="15"/>
        <v>0</v>
      </c>
      <c r="L84" s="776" t="str">
        <f t="shared" si="16"/>
        <v>10.1.1</v>
      </c>
      <c r="M84" s="77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6" t="str">
        <f t="shared" si="18"/>
        <v/>
      </c>
      <c r="O84" s="788" t="s">
        <v>2270</v>
      </c>
      <c r="P84" s="788"/>
      <c r="Q84" s="788"/>
      <c r="R84" s="788"/>
      <c r="S84" s="788"/>
      <c r="T84" s="773" t="s">
        <v>2271</v>
      </c>
      <c r="U84" s="773"/>
      <c r="V84" s="773"/>
      <c r="W84" s="773"/>
      <c r="X84" s="773"/>
      <c r="Y84" s="777"/>
      <c r="Z84" s="762"/>
      <c r="AA84" s="769"/>
      <c r="AB84" s="762"/>
      <c r="AC84" s="762"/>
      <c r="AD84" s="762"/>
    </row>
    <row r="85" spans="1:30" ht="9" customHeight="1">
      <c r="A85" s="775"/>
      <c r="B85" s="778">
        <v>68</v>
      </c>
      <c r="C85" s="773"/>
      <c r="D85" s="785"/>
      <c r="E85" s="773"/>
      <c r="F85" s="773"/>
      <c r="G85" s="773"/>
      <c r="H85" s="790"/>
      <c r="I85" s="787" t="str">
        <f t="shared" si="13"/>
        <v>10.2</v>
      </c>
      <c r="J85" s="787" t="str">
        <f t="shared" si="14"/>
        <v>Расчётным путём</v>
      </c>
      <c r="K85" s="787">
        <f t="shared" si="15"/>
        <v>0</v>
      </c>
      <c r="L85" s="776" t="str">
        <f t="shared" si="16"/>
        <v>10.2</v>
      </c>
      <c r="M85" s="776" t="str">
        <f t="shared" si="17"/>
        <v>Расчётным путём</v>
      </c>
      <c r="N85" s="776" t="str">
        <f t="shared" si="18"/>
        <v/>
      </c>
      <c r="O85" s="788" t="s">
        <v>2156</v>
      </c>
      <c r="P85" s="788"/>
      <c r="Q85" s="788"/>
      <c r="R85" s="788"/>
      <c r="S85" s="788"/>
      <c r="T85" s="773" t="s">
        <v>2272</v>
      </c>
      <c r="U85" s="773"/>
      <c r="V85" s="773"/>
      <c r="W85" s="773"/>
      <c r="X85" s="773"/>
      <c r="Y85" s="777"/>
      <c r="Z85" s="762"/>
      <c r="AA85" s="769"/>
      <c r="AB85" s="762"/>
      <c r="AC85" s="762"/>
      <c r="AD85" s="762"/>
    </row>
    <row r="86" spans="1:30" ht="27" customHeight="1">
      <c r="A86" s="775"/>
      <c r="B86" s="778">
        <v>69</v>
      </c>
      <c r="C86" s="773"/>
      <c r="D86" s="785"/>
      <c r="E86" s="773"/>
      <c r="F86" s="773"/>
      <c r="G86" s="773"/>
      <c r="H86" s="790"/>
      <c r="I86" s="787" t="str">
        <f t="shared" si="13"/>
        <v>10.3</v>
      </c>
      <c r="J86" s="787" t="str">
        <f t="shared" si="14"/>
        <v>По нормативам потребления коммунальных услуг и нормативам потребления коммунальных ресурсов</v>
      </c>
      <c r="K86" s="787">
        <f t="shared" si="15"/>
        <v>0</v>
      </c>
      <c r="L86" s="776" t="str">
        <f t="shared" si="16"/>
        <v>10.3</v>
      </c>
      <c r="M86" s="776" t="str">
        <f t="shared" si="17"/>
        <v>По нормативам потребления коммунальных услуг и нормативам потребления коммунальных ресурсов</v>
      </c>
      <c r="N86" s="776" t="str">
        <f t="shared" si="18"/>
        <v/>
      </c>
      <c r="O86" s="788" t="s">
        <v>2273</v>
      </c>
      <c r="P86" s="788"/>
      <c r="Q86" s="788"/>
      <c r="R86" s="788"/>
      <c r="S86" s="788"/>
      <c r="T86" s="773" t="s">
        <v>2274</v>
      </c>
      <c r="U86" s="773"/>
      <c r="V86" s="773"/>
      <c r="W86" s="773"/>
      <c r="X86" s="773"/>
      <c r="Y86" s="777"/>
      <c r="Z86" s="762"/>
      <c r="AA86" s="769"/>
      <c r="AB86" s="762"/>
      <c r="AC86" s="762"/>
      <c r="AD86" s="762"/>
    </row>
    <row r="87" spans="1:30" ht="36" customHeight="1">
      <c r="A87" s="775"/>
      <c r="B87" s="778">
        <v>70</v>
      </c>
      <c r="C87" s="773" t="s">
        <v>2275</v>
      </c>
      <c r="D87" s="785"/>
      <c r="E87" s="773"/>
      <c r="F87" s="773"/>
      <c r="G87" s="773"/>
      <c r="H87" s="790"/>
      <c r="I87" s="787" t="str">
        <f t="shared" si="13"/>
        <v>11</v>
      </c>
      <c r="J87" s="78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787">
        <f t="shared" si="15"/>
        <v>0</v>
      </c>
      <c r="L87" s="776" t="str">
        <f t="shared" si="16"/>
        <v>11</v>
      </c>
      <c r="M87" s="77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6" t="str">
        <f t="shared" si="18"/>
        <v/>
      </c>
      <c r="O87" s="788" t="s">
        <v>153</v>
      </c>
      <c r="P87" s="788"/>
      <c r="Q87" s="788"/>
      <c r="R87" s="788"/>
      <c r="S87" s="788"/>
      <c r="T87" s="773" t="s">
        <v>2276</v>
      </c>
      <c r="U87" s="773"/>
      <c r="V87" s="773"/>
      <c r="W87" s="773"/>
      <c r="X87" s="773"/>
      <c r="Y87" s="777"/>
      <c r="Z87" s="762"/>
      <c r="AA87" s="769"/>
      <c r="AB87" s="762"/>
      <c r="AC87" s="762"/>
      <c r="AD87" s="762"/>
    </row>
    <row r="88" spans="1:30" ht="18" customHeight="1">
      <c r="A88" s="775"/>
      <c r="B88" s="778">
        <v>71</v>
      </c>
      <c r="C88" s="773" t="s">
        <v>2277</v>
      </c>
      <c r="D88" s="785"/>
      <c r="E88" s="773"/>
      <c r="F88" s="773"/>
      <c r="G88" s="773"/>
      <c r="H88" s="790"/>
      <c r="I88" s="787" t="str">
        <f t="shared" si="13"/>
        <v>12</v>
      </c>
      <c r="J88" s="787" t="str">
        <f t="shared" si="14"/>
        <v>Фактический объем потерь при передаче тепловой энергии</v>
      </c>
      <c r="K88" s="787">
        <f t="shared" si="15"/>
        <v>0</v>
      </c>
      <c r="L88" s="776" t="str">
        <f t="shared" si="16"/>
        <v>12</v>
      </c>
      <c r="M88" s="776" t="str">
        <f t="shared" si="17"/>
        <v>Фактический объем потерь при передаче тепловой энергии</v>
      </c>
      <c r="N88" s="776" t="str">
        <f t="shared" si="18"/>
        <v/>
      </c>
      <c r="O88" s="788" t="s">
        <v>158</v>
      </c>
      <c r="P88" s="788"/>
      <c r="Q88" s="788"/>
      <c r="R88" s="788"/>
      <c r="S88" s="788"/>
      <c r="T88" s="773" t="s">
        <v>2278</v>
      </c>
      <c r="U88" s="773"/>
      <c r="V88" s="773"/>
      <c r="W88" s="773"/>
      <c r="X88" s="773"/>
      <c r="Y88" s="777"/>
      <c r="Z88" s="762"/>
      <c r="AA88" s="769"/>
      <c r="AB88" s="762"/>
      <c r="AC88" s="762"/>
      <c r="AD88" s="762"/>
    </row>
    <row r="89" spans="1:30" ht="18" customHeight="1">
      <c r="A89" s="775"/>
      <c r="B89" s="778">
        <v>72</v>
      </c>
      <c r="C89" s="773" t="s">
        <v>2279</v>
      </c>
      <c r="D89" s="785" t="s">
        <v>2275</v>
      </c>
      <c r="E89" s="773" t="s">
        <v>2275</v>
      </c>
      <c r="F89" s="773" t="s">
        <v>2240</v>
      </c>
      <c r="G89" s="773"/>
      <c r="H89" s="790"/>
      <c r="I89" s="787" t="str">
        <f t="shared" si="13"/>
        <v>13</v>
      </c>
      <c r="J89" s="787" t="str">
        <f t="shared" si="14"/>
        <v>Среднесписочная численность основного производственного персонала</v>
      </c>
      <c r="K89" s="787">
        <f t="shared" si="15"/>
        <v>0</v>
      </c>
      <c r="L89" s="776" t="str">
        <f t="shared" si="16"/>
        <v>13</v>
      </c>
      <c r="M89" s="776" t="str">
        <f t="shared" si="17"/>
        <v>Среднесписочная численность основного производственного персонала</v>
      </c>
      <c r="N89" s="776" t="str">
        <f t="shared" si="18"/>
        <v/>
      </c>
      <c r="O89" s="788" t="s">
        <v>164</v>
      </c>
      <c r="P89" s="788" t="s">
        <v>158</v>
      </c>
      <c r="Q89" s="788" t="s">
        <v>158</v>
      </c>
      <c r="R89" s="788" t="s">
        <v>148</v>
      </c>
      <c r="S89" s="788"/>
      <c r="T89" s="773" t="s">
        <v>2280</v>
      </c>
      <c r="U89" s="773" t="s">
        <v>2280</v>
      </c>
      <c r="V89" s="773" t="s">
        <v>2280</v>
      </c>
      <c r="W89" s="773" t="s">
        <v>2280</v>
      </c>
      <c r="X89" s="773"/>
      <c r="Y89" s="777"/>
      <c r="Z89" s="762"/>
      <c r="AA89" s="769"/>
      <c r="AB89" s="762"/>
      <c r="AC89" s="762"/>
      <c r="AD89" s="762"/>
    </row>
    <row r="90" spans="1:30" ht="27" customHeight="1">
      <c r="A90" s="775"/>
      <c r="B90" s="778">
        <v>73</v>
      </c>
      <c r="C90" s="773" t="s">
        <v>2281</v>
      </c>
      <c r="D90" s="785"/>
      <c r="E90" s="773"/>
      <c r="F90" s="773"/>
      <c r="G90" s="773"/>
      <c r="H90" s="790"/>
      <c r="I90" s="787" t="str">
        <f t="shared" si="13"/>
        <v>14</v>
      </c>
      <c r="J90" s="787" t="str">
        <f t="shared" si="14"/>
        <v>Среднесписочная численность административно-управленческого персонала</v>
      </c>
      <c r="K90" s="787">
        <f t="shared" si="15"/>
        <v>0</v>
      </c>
      <c r="L90" s="776" t="str">
        <f t="shared" si="16"/>
        <v>14</v>
      </c>
      <c r="M90" s="776" t="str">
        <f t="shared" si="17"/>
        <v>Среднесписочная численность административно-управленческого персонала</v>
      </c>
      <c r="N90" s="776" t="str">
        <f t="shared" si="18"/>
        <v/>
      </c>
      <c r="O90" s="788" t="s">
        <v>169</v>
      </c>
      <c r="P90" s="788"/>
      <c r="Q90" s="788"/>
      <c r="R90" s="788"/>
      <c r="S90" s="788"/>
      <c r="T90" s="773" t="s">
        <v>2282</v>
      </c>
      <c r="U90" s="773"/>
      <c r="V90" s="773"/>
      <c r="W90" s="773"/>
      <c r="X90" s="773"/>
      <c r="Y90" s="777"/>
      <c r="Z90" s="762"/>
      <c r="AA90" s="769"/>
      <c r="AB90" s="762"/>
      <c r="AC90" s="762"/>
      <c r="AD90" s="762"/>
    </row>
    <row r="91" spans="1:30" ht="18" customHeight="1">
      <c r="A91" s="775"/>
      <c r="B91" s="778">
        <v>74</v>
      </c>
      <c r="C91" s="773"/>
      <c r="D91" s="785" t="s">
        <v>2277</v>
      </c>
      <c r="E91" s="773" t="s">
        <v>2277</v>
      </c>
      <c r="F91" s="773"/>
      <c r="G91" s="773"/>
      <c r="H91" s="790"/>
      <c r="I91" s="787">
        <f t="shared" si="13"/>
        <v>0</v>
      </c>
      <c r="J91" s="787">
        <f t="shared" si="14"/>
        <v>0</v>
      </c>
      <c r="K91" s="787">
        <f t="shared" si="15"/>
        <v>0</v>
      </c>
      <c r="L91" s="776" t="str">
        <f t="shared" si="16"/>
        <v/>
      </c>
      <c r="M91" s="776" t="str">
        <f t="shared" si="17"/>
        <v/>
      </c>
      <c r="N91" s="776" t="str">
        <f t="shared" si="18"/>
        <v/>
      </c>
      <c r="O91" s="788"/>
      <c r="P91" s="788" t="s">
        <v>164</v>
      </c>
      <c r="Q91" s="788" t="s">
        <v>164</v>
      </c>
      <c r="R91" s="788"/>
      <c r="S91" s="788"/>
      <c r="T91" s="773"/>
      <c r="U91" s="773" t="s">
        <v>2283</v>
      </c>
      <c r="V91" s="773" t="s">
        <v>2283</v>
      </c>
      <c r="W91" s="773"/>
      <c r="X91" s="773"/>
      <c r="Y91" s="777"/>
      <c r="Z91" s="762"/>
      <c r="AA91" s="769"/>
      <c r="AB91" s="762"/>
      <c r="AC91" s="762"/>
      <c r="AD91" s="762"/>
    </row>
    <row r="92" spans="1:30" ht="27" customHeight="1">
      <c r="A92" s="775"/>
      <c r="B92" s="778">
        <v>75</v>
      </c>
      <c r="C92" s="773"/>
      <c r="D92" s="785" t="s">
        <v>2279</v>
      </c>
      <c r="E92" s="773"/>
      <c r="F92" s="773"/>
      <c r="G92" s="773"/>
      <c r="H92" s="790"/>
      <c r="I92" s="787">
        <f t="shared" si="13"/>
        <v>0</v>
      </c>
      <c r="J92" s="787">
        <f t="shared" si="14"/>
        <v>0</v>
      </c>
      <c r="K92" s="787">
        <f t="shared" si="15"/>
        <v>0</v>
      </c>
      <c r="L92" s="776" t="str">
        <f t="shared" si="16"/>
        <v/>
      </c>
      <c r="M92" s="776" t="str">
        <f t="shared" si="17"/>
        <v/>
      </c>
      <c r="N92" s="776" t="str">
        <f t="shared" si="18"/>
        <v/>
      </c>
      <c r="O92" s="788"/>
      <c r="P92" s="788" t="s">
        <v>169</v>
      </c>
      <c r="Q92" s="788"/>
      <c r="R92" s="788"/>
      <c r="S92" s="788"/>
      <c r="T92" s="773"/>
      <c r="U92" s="773" t="s">
        <v>2284</v>
      </c>
      <c r="V92" s="773"/>
      <c r="W92" s="773"/>
      <c r="X92" s="773"/>
      <c r="Y92" s="777"/>
      <c r="Z92" s="762"/>
      <c r="AA92" s="769" t="s">
        <v>2285</v>
      </c>
      <c r="AB92" s="762"/>
      <c r="AC92" s="762"/>
      <c r="AD92" s="762"/>
    </row>
    <row r="93" spans="1:30" ht="27" customHeight="1">
      <c r="A93" s="775"/>
      <c r="B93" s="778">
        <v>76</v>
      </c>
      <c r="C93" s="773"/>
      <c r="D93" s="785"/>
      <c r="E93" s="773"/>
      <c r="F93" s="773"/>
      <c r="G93" s="773"/>
      <c r="H93" s="790"/>
      <c r="I93" s="787">
        <f t="shared" si="13"/>
        <v>0</v>
      </c>
      <c r="J93" s="787">
        <f t="shared" si="14"/>
        <v>0</v>
      </c>
      <c r="K93" s="787">
        <f t="shared" si="15"/>
        <v>0</v>
      </c>
      <c r="L93" s="776" t="str">
        <f t="shared" si="16"/>
        <v/>
      </c>
      <c r="M93" s="776" t="str">
        <f t="shared" si="17"/>
        <v/>
      </c>
      <c r="N93" s="776" t="str">
        <f t="shared" si="18"/>
        <v/>
      </c>
      <c r="O93" s="788"/>
      <c r="P93" s="788" t="s">
        <v>2184</v>
      </c>
      <c r="Q93" s="788"/>
      <c r="R93" s="788"/>
      <c r="S93" s="788"/>
      <c r="T93" s="773"/>
      <c r="U93" s="773" t="s">
        <v>2286</v>
      </c>
      <c r="V93" s="773"/>
      <c r="W93" s="773"/>
      <c r="X93" s="773"/>
      <c r="Y93" s="777"/>
      <c r="Z93" s="762"/>
      <c r="AA93" s="769" t="s">
        <v>2287</v>
      </c>
      <c r="AB93" s="762"/>
      <c r="AC93" s="762"/>
      <c r="AD93" s="762"/>
    </row>
    <row r="94" spans="1:30" ht="45" customHeight="1">
      <c r="A94" s="775"/>
      <c r="B94" s="778">
        <v>77</v>
      </c>
      <c r="C94" s="773"/>
      <c r="D94" s="785" t="s">
        <v>2281</v>
      </c>
      <c r="E94" s="773"/>
      <c r="F94" s="773"/>
      <c r="G94" s="773"/>
      <c r="H94" s="790"/>
      <c r="I94" s="787">
        <f t="shared" si="13"/>
        <v>0</v>
      </c>
      <c r="J94" s="787">
        <f t="shared" si="14"/>
        <v>0</v>
      </c>
      <c r="K94" s="787">
        <f t="shared" si="15"/>
        <v>0</v>
      </c>
      <c r="L94" s="776" t="str">
        <f t="shared" si="16"/>
        <v/>
      </c>
      <c r="M94" s="776" t="str">
        <f t="shared" si="17"/>
        <v/>
      </c>
      <c r="N94" s="776" t="str">
        <f t="shared" si="18"/>
        <v/>
      </c>
      <c r="O94" s="788"/>
      <c r="P94" s="788" t="s">
        <v>91</v>
      </c>
      <c r="Q94" s="788"/>
      <c r="R94" s="788"/>
      <c r="S94" s="788"/>
      <c r="T94" s="773"/>
      <c r="U94" s="773" t="s">
        <v>2288</v>
      </c>
      <c r="V94" s="773"/>
      <c r="W94" s="773"/>
      <c r="X94" s="773"/>
      <c r="Y94" s="777"/>
      <c r="Z94" s="762"/>
      <c r="AA94" s="769" t="s">
        <v>2289</v>
      </c>
      <c r="AB94" s="762"/>
      <c r="AC94" s="762"/>
      <c r="AD94" s="762"/>
    </row>
    <row r="95" spans="1:30" ht="99" customHeight="1">
      <c r="A95" s="775"/>
      <c r="B95" s="778">
        <v>78</v>
      </c>
      <c r="C95" s="773" t="s">
        <v>2290</v>
      </c>
      <c r="D95" s="785"/>
      <c r="E95" s="773"/>
      <c r="F95" s="773"/>
      <c r="G95" s="773"/>
      <c r="H95" s="790"/>
      <c r="I95" s="787" t="str">
        <f t="shared" si="13"/>
        <v>15</v>
      </c>
      <c r="J95" s="78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787">
        <f t="shared" si="15"/>
        <v>0</v>
      </c>
      <c r="L95" s="776" t="str">
        <f t="shared" si="16"/>
        <v>15</v>
      </c>
      <c r="M95" s="77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6" t="str">
        <f t="shared" si="18"/>
        <v/>
      </c>
      <c r="O95" s="788" t="s">
        <v>91</v>
      </c>
      <c r="P95" s="788"/>
      <c r="Q95" s="788"/>
      <c r="R95" s="788"/>
      <c r="S95" s="788"/>
      <c r="T95" s="773" t="s">
        <v>2291</v>
      </c>
      <c r="U95" s="773"/>
      <c r="V95" s="773"/>
      <c r="W95" s="773"/>
      <c r="X95" s="773"/>
      <c r="Y95" s="777"/>
      <c r="Z95" s="762"/>
      <c r="AA95" s="769"/>
      <c r="AB95" s="762"/>
      <c r="AC95" s="762"/>
      <c r="AD95" s="762"/>
    </row>
    <row r="96" spans="1:30" ht="99" customHeight="1">
      <c r="A96" s="775"/>
      <c r="B96" s="778">
        <v>79</v>
      </c>
      <c r="C96" s="773" t="s">
        <v>1257</v>
      </c>
      <c r="D96" s="785"/>
      <c r="E96" s="773"/>
      <c r="F96" s="773"/>
      <c r="G96" s="773"/>
      <c r="H96" s="790"/>
      <c r="I96" s="787" t="str">
        <f t="shared" si="13"/>
        <v>16</v>
      </c>
      <c r="J96" s="78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78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6" t="str">
        <f t="shared" si="16"/>
        <v>16</v>
      </c>
      <c r="M96" s="77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88" t="s">
        <v>178</v>
      </c>
      <c r="P96" s="788"/>
      <c r="Q96" s="788"/>
      <c r="R96" s="788"/>
      <c r="S96" s="788"/>
      <c r="T96" s="773" t="s">
        <v>2292</v>
      </c>
      <c r="U96" s="773"/>
      <c r="V96" s="773"/>
      <c r="W96" s="773"/>
      <c r="X96" s="773"/>
      <c r="Y96" s="777"/>
      <c r="Z96" s="762" t="s">
        <v>2293</v>
      </c>
      <c r="AA96" s="769"/>
      <c r="AB96" s="762"/>
      <c r="AC96" s="762"/>
      <c r="AD96" s="762"/>
    </row>
    <row r="97" spans="1:30" ht="63" customHeight="1">
      <c r="A97" s="775"/>
      <c r="B97" s="778">
        <v>80</v>
      </c>
      <c r="C97" s="773" t="s">
        <v>2294</v>
      </c>
      <c r="D97" s="785"/>
      <c r="E97" s="773"/>
      <c r="F97" s="773"/>
      <c r="G97" s="773"/>
      <c r="H97" s="790"/>
      <c r="I97" s="787" t="str">
        <f t="shared" si="13"/>
        <v>17</v>
      </c>
      <c r="J97" s="78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787" t="str">
        <f t="shared" si="15"/>
        <v>Регулируемыми организациями указывается информация с по договорам, заключенным в рамках осуществления регулируемой деятельности.</v>
      </c>
      <c r="L97" s="776" t="str">
        <f t="shared" si="16"/>
        <v>17</v>
      </c>
      <c r="M97" s="77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6" t="str">
        <f t="shared" si="18"/>
        <v>Регулируемыми организациями указывается информация с по договорам, заключенным в рамках осуществления регулируемой деятельности.</v>
      </c>
      <c r="O97" s="788" t="s">
        <v>183</v>
      </c>
      <c r="P97" s="788"/>
      <c r="Q97" s="788"/>
      <c r="R97" s="788"/>
      <c r="S97" s="788"/>
      <c r="T97" s="773" t="s">
        <v>2295</v>
      </c>
      <c r="U97" s="773"/>
      <c r="V97" s="773"/>
      <c r="W97" s="773"/>
      <c r="X97" s="773"/>
      <c r="Y97" s="777"/>
      <c r="Z97" s="762" t="s">
        <v>2296</v>
      </c>
      <c r="AA97" s="769"/>
      <c r="AB97" s="762"/>
      <c r="AC97" s="762"/>
      <c r="AD97" s="762"/>
    </row>
    <row r="98" spans="1:30" ht="63" customHeight="1">
      <c r="A98" s="775"/>
      <c r="B98" s="778">
        <v>81</v>
      </c>
      <c r="C98" s="773" t="s">
        <v>2297</v>
      </c>
      <c r="D98" s="785"/>
      <c r="E98" s="773"/>
      <c r="F98" s="773"/>
      <c r="G98" s="773"/>
      <c r="H98" s="790"/>
      <c r="I98" s="787" t="str">
        <f t="shared" si="13"/>
        <v>18</v>
      </c>
      <c r="J98" s="78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787" t="str">
        <f t="shared" si="15"/>
        <v>Регулируемыми организациями указывается информация с по договорам, заключенным в рамках осуществления регулируемой деятельности.</v>
      </c>
      <c r="L98" s="776" t="str">
        <f t="shared" si="16"/>
        <v>18</v>
      </c>
      <c r="M98" s="77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6" t="str">
        <f t="shared" si="18"/>
        <v>Регулируемыми организациями указывается информация с по договорам, заключенным в рамках осуществления регулируемой деятельности.</v>
      </c>
      <c r="O98" s="788" t="s">
        <v>101</v>
      </c>
      <c r="P98" s="788"/>
      <c r="Q98" s="788"/>
      <c r="R98" s="788"/>
      <c r="S98" s="788"/>
      <c r="T98" s="773" t="s">
        <v>2298</v>
      </c>
      <c r="U98" s="773"/>
      <c r="V98" s="773"/>
      <c r="W98" s="773"/>
      <c r="X98" s="773"/>
      <c r="Y98" s="777"/>
      <c r="Z98" s="762" t="s">
        <v>2296</v>
      </c>
      <c r="AA98" s="769"/>
      <c r="AB98" s="762"/>
      <c r="AC98" s="762"/>
      <c r="AD98" s="762"/>
    </row>
    <row r="99" spans="1:30" ht="90" customHeight="1">
      <c r="A99" s="775"/>
      <c r="B99" s="778">
        <v>82</v>
      </c>
      <c r="C99" s="773" t="s">
        <v>2299</v>
      </c>
      <c r="D99" s="785"/>
      <c r="E99" s="773"/>
      <c r="F99" s="773"/>
      <c r="G99" s="773"/>
      <c r="H99" s="790"/>
      <c r="I99" s="787" t="str">
        <f t="shared" si="13"/>
        <v>19</v>
      </c>
      <c r="J99" s="78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787" t="str">
        <f t="shared" si="15"/>
        <v>Указывается ссылка на документ, предварительно загруженный в хранилище файлов ФГИС ЕИАС.</v>
      </c>
      <c r="L99" s="776" t="str">
        <f t="shared" si="16"/>
        <v>19</v>
      </c>
      <c r="M99" s="77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6" t="str">
        <f t="shared" si="18"/>
        <v>Указывается ссылка на документ, предварительно загруженный в хранилище файлов ФГИС ЕИАС.</v>
      </c>
      <c r="O99" s="788" t="s">
        <v>193</v>
      </c>
      <c r="P99" s="788"/>
      <c r="Q99" s="788"/>
      <c r="R99" s="788"/>
      <c r="S99" s="788"/>
      <c r="T99" s="773" t="s">
        <v>2300</v>
      </c>
      <c r="U99" s="773"/>
      <c r="V99" s="773"/>
      <c r="W99" s="773"/>
      <c r="X99" s="773"/>
      <c r="Y99" s="777"/>
      <c r="Z99" s="762" t="s">
        <v>923</v>
      </c>
      <c r="AA99" s="769"/>
      <c r="AB99" s="762"/>
      <c r="AC99" s="762"/>
      <c r="AD99" s="762"/>
    </row>
    <row r="100" spans="1:30" ht="27" customHeight="1">
      <c r="A100" s="775"/>
      <c r="B100" s="778">
        <v>83</v>
      </c>
      <c r="C100" s="773"/>
      <c r="D100" s="785"/>
      <c r="E100" s="773"/>
      <c r="F100" s="773"/>
      <c r="G100" s="773"/>
      <c r="H100" s="790"/>
      <c r="I100" s="787" t="str">
        <f t="shared" si="13"/>
        <v>19.1</v>
      </c>
      <c r="J100" s="787" t="str">
        <f t="shared" si="14"/>
        <v>Информация о показателях физического износа объектов теплоснабжения</v>
      </c>
      <c r="K100" s="787" t="str">
        <f t="shared" si="15"/>
        <v>Указывается ссылка на документ, предварительно загруженный в хранилище файлов ФГИС ЕИАС.</v>
      </c>
      <c r="L100" s="776" t="str">
        <f t="shared" si="16"/>
        <v>19.1</v>
      </c>
      <c r="M100" s="776" t="str">
        <f t="shared" si="17"/>
        <v>Информация о показателях физического износа объектов теплоснабжения</v>
      </c>
      <c r="N100" s="776" t="str">
        <f t="shared" si="18"/>
        <v>Указывается ссылка на документ, предварительно загруженный в хранилище файлов ФГИС ЕИАС.</v>
      </c>
      <c r="O100" s="788" t="s">
        <v>2301</v>
      </c>
      <c r="P100" s="788"/>
      <c r="Q100" s="788"/>
      <c r="R100" s="788"/>
      <c r="S100" s="788"/>
      <c r="T100" s="773" t="s">
        <v>2302</v>
      </c>
      <c r="U100" s="773"/>
      <c r="V100" s="773"/>
      <c r="W100" s="773"/>
      <c r="X100" s="773"/>
      <c r="Y100" s="777"/>
      <c r="Z100" s="762" t="s">
        <v>923</v>
      </c>
      <c r="AA100" s="769"/>
      <c r="AB100" s="762"/>
      <c r="AC100" s="762"/>
      <c r="AD100" s="762"/>
    </row>
    <row r="101" spans="1:30" ht="27" customHeight="1">
      <c r="A101" s="775"/>
      <c r="B101" s="778">
        <v>84</v>
      </c>
      <c r="C101" s="773"/>
      <c r="D101" s="785"/>
      <c r="E101" s="773"/>
      <c r="F101" s="773"/>
      <c r="G101" s="773"/>
      <c r="H101" s="790"/>
      <c r="I101" s="787" t="str">
        <f t="shared" si="13"/>
        <v>19.2</v>
      </c>
      <c r="J101" s="787" t="str">
        <f t="shared" si="14"/>
        <v>Информация о показателях энергетической эффективности объектов теплоснабжения</v>
      </c>
      <c r="K101" s="787" t="str">
        <f t="shared" si="15"/>
        <v>Указывается ссылка на документ, предварительно загруженный в хранилище файлов ФГИС ЕИАС.</v>
      </c>
      <c r="L101" s="776" t="str">
        <f t="shared" si="16"/>
        <v>19.2</v>
      </c>
      <c r="M101" s="776" t="str">
        <f t="shared" si="17"/>
        <v>Информация о показателях энергетической эффективности объектов теплоснабжения</v>
      </c>
      <c r="N101" s="776" t="str">
        <f t="shared" si="18"/>
        <v>Указывается ссылка на документ, предварительно загруженный в хранилище файлов ФГИС ЕИАС.</v>
      </c>
      <c r="O101" s="788" t="s">
        <v>2303</v>
      </c>
      <c r="P101" s="788"/>
      <c r="Q101" s="788"/>
      <c r="R101" s="788"/>
      <c r="S101" s="788"/>
      <c r="T101" s="773" t="s">
        <v>2304</v>
      </c>
      <c r="U101" s="773"/>
      <c r="V101" s="773"/>
      <c r="W101" s="773"/>
      <c r="X101" s="773"/>
      <c r="Y101" s="777"/>
      <c r="Z101" s="762" t="s">
        <v>923</v>
      </c>
      <c r="AA101" s="769"/>
      <c r="AB101" s="762"/>
      <c r="AC101" s="762"/>
      <c r="AD101" s="762"/>
    </row>
    <row r="102" spans="1:30" ht="9" customHeight="1">
      <c r="A102" s="775"/>
      <c r="B102" s="775"/>
      <c r="C102" s="773"/>
      <c r="D102" s="773"/>
      <c r="E102" s="773"/>
      <c r="F102" s="773"/>
      <c r="G102" s="773"/>
      <c r="H102" s="790"/>
      <c r="I102" s="790"/>
      <c r="J102" s="790"/>
      <c r="K102" s="790"/>
      <c r="L102" s="790"/>
      <c r="M102" s="773"/>
      <c r="N102" s="795"/>
      <c r="O102" s="788"/>
      <c r="P102" s="788"/>
      <c r="Q102" s="788"/>
      <c r="R102" s="788"/>
      <c r="S102" s="773"/>
      <c r="T102" s="773"/>
      <c r="U102" s="773"/>
      <c r="V102" s="773"/>
      <c r="W102" s="773"/>
      <c r="X102" s="773"/>
      <c r="Y102" s="777"/>
      <c r="Z102" s="762"/>
      <c r="AA102" s="769"/>
      <c r="AB102" s="762"/>
      <c r="AC102" s="762"/>
      <c r="AD102" s="762"/>
    </row>
    <row r="103" spans="1:30" ht="9" customHeight="1">
      <c r="A103" s="775"/>
      <c r="B103" s="775"/>
      <c r="C103" s="773"/>
      <c r="D103" s="773"/>
      <c r="E103" s="773"/>
      <c r="F103" s="773"/>
      <c r="G103" s="773"/>
      <c r="H103" s="790"/>
      <c r="I103" s="790"/>
      <c r="J103" s="790"/>
      <c r="K103" s="790"/>
      <c r="L103" s="790"/>
      <c r="M103" s="773"/>
      <c r="N103" s="795"/>
      <c r="O103" s="788"/>
      <c r="P103" s="788"/>
      <c r="Q103" s="788"/>
      <c r="R103" s="788"/>
      <c r="S103" s="773"/>
      <c r="T103" s="773"/>
      <c r="U103" s="773"/>
      <c r="V103" s="773"/>
      <c r="W103" s="773"/>
      <c r="X103" s="773"/>
      <c r="Y103" s="777"/>
      <c r="Z103" s="762"/>
      <c r="AA103" s="769"/>
      <c r="AB103" s="762"/>
      <c r="AC103" s="762"/>
      <c r="AD103" s="762"/>
    </row>
    <row r="104" spans="1:30" ht="9" customHeight="1">
      <c r="A104" s="775"/>
      <c r="B104" s="775"/>
      <c r="C104" s="773"/>
      <c r="D104" s="773"/>
      <c r="E104" s="773"/>
      <c r="F104" s="773"/>
      <c r="G104" s="773"/>
      <c r="H104" s="790"/>
      <c r="I104" s="790"/>
      <c r="J104" s="790"/>
      <c r="K104" s="790"/>
      <c r="L104" s="790"/>
      <c r="M104" s="773"/>
      <c r="N104" s="795"/>
      <c r="O104" s="788"/>
      <c r="P104" s="788"/>
      <c r="Q104" s="788"/>
      <c r="R104" s="788"/>
      <c r="S104" s="773"/>
      <c r="T104" s="773"/>
      <c r="U104" s="773"/>
      <c r="V104" s="773"/>
      <c r="W104" s="773"/>
      <c r="X104" s="773"/>
      <c r="Y104" s="777"/>
      <c r="Z104" s="762"/>
      <c r="AA104" s="769"/>
      <c r="AB104" s="762"/>
      <c r="AC104" s="762"/>
      <c r="AD104" s="762"/>
    </row>
    <row r="105" spans="1:30" ht="9" customHeight="1">
      <c r="A105" s="775"/>
      <c r="B105" s="775"/>
      <c r="C105" s="773"/>
      <c r="D105" s="773"/>
      <c r="E105" s="773"/>
      <c r="F105" s="773"/>
      <c r="G105" s="773"/>
      <c r="H105" s="790"/>
      <c r="I105" s="790"/>
      <c r="J105" s="790"/>
      <c r="K105" s="790"/>
      <c r="L105" s="790"/>
      <c r="M105" s="773"/>
      <c r="N105" s="795"/>
      <c r="O105" s="788"/>
      <c r="P105" s="788"/>
      <c r="Q105" s="788"/>
      <c r="R105" s="788"/>
      <c r="S105" s="773"/>
      <c r="T105" s="773"/>
      <c r="U105" s="773"/>
      <c r="V105" s="773"/>
      <c r="W105" s="773"/>
      <c r="X105" s="773"/>
      <c r="Y105" s="777"/>
      <c r="Z105" s="762"/>
      <c r="AA105" s="769"/>
      <c r="AB105" s="762"/>
      <c r="AC105" s="762"/>
      <c r="AD105" s="762"/>
    </row>
    <row r="106" spans="1:30" ht="9" customHeight="1">
      <c r="A106" s="775"/>
      <c r="B106" s="775"/>
      <c r="C106" s="773"/>
      <c r="D106" s="773"/>
      <c r="E106" s="773"/>
      <c r="F106" s="773"/>
      <c r="G106" s="773"/>
      <c r="H106" s="790"/>
      <c r="I106" s="790"/>
      <c r="J106" s="790"/>
      <c r="K106" s="790"/>
      <c r="L106" s="790"/>
      <c r="M106" s="773"/>
      <c r="N106" s="795"/>
      <c r="O106" s="788"/>
      <c r="P106" s="788"/>
      <c r="Q106" s="788"/>
      <c r="R106" s="788"/>
      <c r="S106" s="773"/>
      <c r="T106" s="773"/>
      <c r="U106" s="773"/>
      <c r="V106" s="773"/>
      <c r="W106" s="773"/>
      <c r="X106" s="773"/>
      <c r="Y106" s="777"/>
      <c r="Z106" s="762"/>
      <c r="AA106" s="769"/>
      <c r="AB106" s="762"/>
      <c r="AC106" s="762"/>
      <c r="AD106" s="762"/>
    </row>
    <row r="107" spans="1:30" ht="9" customHeight="1">
      <c r="A107" s="775"/>
      <c r="B107" s="775"/>
      <c r="C107" s="773"/>
      <c r="D107" s="773"/>
      <c r="E107" s="773"/>
      <c r="F107" s="773"/>
      <c r="G107" s="773"/>
      <c r="H107" s="790"/>
      <c r="I107" s="790"/>
      <c r="J107" s="790"/>
      <c r="K107" s="790"/>
      <c r="L107" s="790"/>
      <c r="M107" s="773"/>
      <c r="N107" s="795"/>
      <c r="O107" s="788"/>
      <c r="P107" s="788"/>
      <c r="Q107" s="788"/>
      <c r="R107" s="788"/>
      <c r="S107" s="773"/>
      <c r="T107" s="773"/>
      <c r="U107" s="773"/>
      <c r="V107" s="773"/>
      <c r="W107" s="773"/>
      <c r="X107" s="773"/>
      <c r="Y107" s="777"/>
      <c r="Z107" s="762"/>
      <c r="AA107" s="769"/>
      <c r="AB107" s="762"/>
      <c r="AC107" s="762"/>
      <c r="AD107" s="762"/>
    </row>
    <row r="108" spans="1:30" ht="9" customHeight="1">
      <c r="A108" s="775"/>
      <c r="B108" s="775"/>
      <c r="C108" s="773"/>
      <c r="D108" s="773"/>
      <c r="E108" s="773"/>
      <c r="F108" s="773"/>
      <c r="G108" s="773"/>
      <c r="H108" s="790"/>
      <c r="I108" s="790"/>
      <c r="J108" s="790"/>
      <c r="K108" s="790"/>
      <c r="L108" s="790"/>
      <c r="M108" s="773"/>
      <c r="N108" s="795"/>
      <c r="O108" s="788"/>
      <c r="P108" s="788"/>
      <c r="Q108" s="788"/>
      <c r="R108" s="788"/>
      <c r="S108" s="773"/>
      <c r="T108" s="773"/>
      <c r="U108" s="773"/>
      <c r="V108" s="773"/>
      <c r="W108" s="773"/>
      <c r="X108" s="773"/>
      <c r="Y108" s="777"/>
      <c r="Z108" s="762"/>
      <c r="AA108" s="769"/>
      <c r="AB108" s="762"/>
      <c r="AC108" s="762"/>
      <c r="AD108" s="762"/>
    </row>
    <row r="109" spans="1:30" ht="9" customHeight="1">
      <c r="A109" s="775"/>
      <c r="B109" s="775"/>
      <c r="C109" s="773"/>
      <c r="D109" s="773"/>
      <c r="E109" s="773"/>
      <c r="F109" s="773"/>
      <c r="G109" s="773"/>
      <c r="H109" s="790"/>
      <c r="I109" s="790"/>
      <c r="J109" s="790"/>
      <c r="K109" s="790"/>
      <c r="L109" s="790"/>
      <c r="M109" s="773"/>
      <c r="N109" s="795"/>
      <c r="O109" s="788"/>
      <c r="P109" s="788"/>
      <c r="Q109" s="788"/>
      <c r="R109" s="788"/>
      <c r="S109" s="773"/>
      <c r="T109" s="773"/>
      <c r="U109" s="773"/>
      <c r="V109" s="773"/>
      <c r="W109" s="773"/>
      <c r="X109" s="773"/>
      <c r="Y109" s="777"/>
      <c r="Z109" s="762"/>
      <c r="AA109" s="769"/>
      <c r="AB109" s="762"/>
      <c r="AC109" s="762"/>
      <c r="AD109" s="762"/>
    </row>
    <row r="110" spans="1:30" ht="9" customHeight="1">
      <c r="A110" s="775"/>
      <c r="B110" s="775"/>
      <c r="C110" s="773"/>
      <c r="D110" s="773"/>
      <c r="E110" s="773"/>
      <c r="F110" s="773"/>
      <c r="G110" s="773"/>
      <c r="H110" s="790"/>
      <c r="I110" s="790"/>
      <c r="J110" s="790"/>
      <c r="K110" s="790"/>
      <c r="L110" s="790"/>
      <c r="M110" s="773"/>
      <c r="N110" s="795"/>
      <c r="O110" s="788"/>
      <c r="P110" s="788"/>
      <c r="Q110" s="788"/>
      <c r="R110" s="788"/>
      <c r="S110" s="773"/>
      <c r="T110" s="773"/>
      <c r="U110" s="773"/>
      <c r="V110" s="773"/>
      <c r="W110" s="773"/>
      <c r="X110" s="773"/>
      <c r="Y110" s="777"/>
      <c r="Z110" s="762"/>
      <c r="AA110" s="769"/>
      <c r="AB110" s="762"/>
      <c r="AC110" s="762"/>
      <c r="AD110" s="762"/>
    </row>
    <row r="111" spans="1:30" ht="9" customHeight="1">
      <c r="A111" s="775"/>
      <c r="B111" s="775"/>
      <c r="C111" s="773"/>
      <c r="D111" s="773"/>
      <c r="E111" s="773"/>
      <c r="F111" s="773"/>
      <c r="G111" s="773"/>
      <c r="H111" s="790"/>
      <c r="I111" s="790"/>
      <c r="J111" s="790"/>
      <c r="K111" s="790"/>
      <c r="L111" s="790"/>
      <c r="M111" s="773"/>
      <c r="N111" s="795"/>
      <c r="O111" s="788"/>
      <c r="P111" s="788"/>
      <c r="Q111" s="788"/>
      <c r="R111" s="788"/>
      <c r="S111" s="773"/>
      <c r="T111" s="773"/>
      <c r="U111" s="773"/>
      <c r="V111" s="773"/>
      <c r="W111" s="773"/>
      <c r="X111" s="773"/>
      <c r="Y111" s="777"/>
      <c r="Z111" s="762"/>
      <c r="AA111" s="769"/>
      <c r="AB111" s="762"/>
      <c r="AC111" s="762"/>
      <c r="AD111" s="762"/>
    </row>
    <row r="112" spans="1:30" ht="9" customHeight="1">
      <c r="A112" s="775"/>
      <c r="B112" s="775"/>
      <c r="C112" s="773"/>
      <c r="D112" s="773"/>
      <c r="E112" s="773"/>
      <c r="F112" s="773"/>
      <c r="G112" s="773"/>
      <c r="H112" s="790"/>
      <c r="I112" s="790"/>
      <c r="J112" s="790"/>
      <c r="K112" s="790"/>
      <c r="L112" s="790"/>
      <c r="M112" s="773"/>
      <c r="N112" s="795"/>
      <c r="O112" s="788"/>
      <c r="P112" s="788"/>
      <c r="Q112" s="788"/>
      <c r="R112" s="788"/>
      <c r="S112" s="773"/>
      <c r="T112" s="773"/>
      <c r="U112" s="773"/>
      <c r="V112" s="773"/>
      <c r="W112" s="773"/>
      <c r="X112" s="773"/>
      <c r="Y112" s="777"/>
      <c r="Z112" s="762"/>
      <c r="AA112" s="769"/>
      <c r="AB112" s="762"/>
      <c r="AC112" s="762"/>
      <c r="AD112" s="762"/>
    </row>
    <row r="113" spans="1:30" ht="9" customHeight="1">
      <c r="A113" s="775"/>
      <c r="B113" s="775"/>
      <c r="C113" s="773"/>
      <c r="D113" s="773"/>
      <c r="E113" s="773"/>
      <c r="F113" s="773"/>
      <c r="G113" s="773"/>
      <c r="H113" s="790"/>
      <c r="I113" s="790"/>
      <c r="J113" s="790"/>
      <c r="K113" s="790"/>
      <c r="L113" s="790"/>
      <c r="M113" s="773"/>
      <c r="N113" s="795"/>
      <c r="O113" s="788"/>
      <c r="P113" s="788"/>
      <c r="Q113" s="788"/>
      <c r="R113" s="788"/>
      <c r="S113" s="773"/>
      <c r="T113" s="773"/>
      <c r="U113" s="773"/>
      <c r="V113" s="773"/>
      <c r="W113" s="773"/>
      <c r="X113" s="773"/>
      <c r="Y113" s="777"/>
      <c r="Z113" s="762"/>
      <c r="AA113" s="769"/>
      <c r="AB113" s="762"/>
      <c r="AC113" s="762"/>
      <c r="AD113" s="762"/>
    </row>
    <row r="114" spans="1:30" ht="9" customHeight="1">
      <c r="A114" s="775"/>
      <c r="B114" s="775"/>
      <c r="C114" s="773"/>
      <c r="D114" s="773"/>
      <c r="E114" s="773"/>
      <c r="F114" s="773"/>
      <c r="G114" s="773"/>
      <c r="H114" s="790"/>
      <c r="I114" s="790"/>
      <c r="J114" s="790"/>
      <c r="K114" s="790"/>
      <c r="L114" s="790"/>
      <c r="M114" s="773"/>
      <c r="N114" s="795"/>
      <c r="O114" s="788"/>
      <c r="P114" s="788"/>
      <c r="Q114" s="788"/>
      <c r="R114" s="788"/>
      <c r="S114" s="773"/>
      <c r="T114" s="773"/>
      <c r="U114" s="773"/>
      <c r="V114" s="773"/>
      <c r="W114" s="773"/>
      <c r="X114" s="773"/>
      <c r="Y114" s="777"/>
      <c r="Z114" s="762"/>
      <c r="AA114" s="769"/>
      <c r="AB114" s="762"/>
      <c r="AC114" s="762"/>
      <c r="AD114" s="762"/>
    </row>
    <row r="115" spans="1:30" ht="9" customHeight="1">
      <c r="A115" s="775"/>
      <c r="B115" s="775"/>
      <c r="C115" s="773"/>
      <c r="D115" s="773"/>
      <c r="E115" s="773"/>
      <c r="F115" s="773"/>
      <c r="G115" s="773"/>
      <c r="H115" s="790"/>
      <c r="I115" s="790"/>
      <c r="J115" s="790"/>
      <c r="K115" s="790"/>
      <c r="L115" s="790"/>
      <c r="M115" s="773"/>
      <c r="N115" s="795"/>
      <c r="O115" s="788"/>
      <c r="P115" s="788"/>
      <c r="Q115" s="788"/>
      <c r="R115" s="788"/>
      <c r="S115" s="773"/>
      <c r="T115" s="773"/>
      <c r="U115" s="773"/>
      <c r="V115" s="773"/>
      <c r="W115" s="773"/>
      <c r="X115" s="773"/>
      <c r="Y115" s="777"/>
      <c r="Z115" s="762"/>
      <c r="AA115" s="769"/>
      <c r="AB115" s="762"/>
      <c r="AC115" s="762"/>
      <c r="AD115" s="762"/>
    </row>
    <row r="116" spans="1:30" ht="9" customHeight="1">
      <c r="A116" s="775"/>
      <c r="B116" s="775"/>
      <c r="C116" s="773"/>
      <c r="D116" s="773"/>
      <c r="E116" s="773"/>
      <c r="F116" s="773"/>
      <c r="G116" s="773"/>
      <c r="H116" s="790"/>
      <c r="I116" s="790"/>
      <c r="J116" s="790"/>
      <c r="K116" s="790"/>
      <c r="L116" s="790"/>
      <c r="M116" s="773"/>
      <c r="N116" s="795"/>
      <c r="O116" s="788"/>
      <c r="P116" s="788"/>
      <c r="Q116" s="788"/>
      <c r="R116" s="788"/>
      <c r="S116" s="773"/>
      <c r="T116" s="773"/>
      <c r="U116" s="773"/>
      <c r="V116" s="773"/>
      <c r="W116" s="773"/>
      <c r="X116" s="773"/>
      <c r="Y116" s="777"/>
      <c r="Z116" s="762"/>
      <c r="AA116" s="769"/>
      <c r="AB116" s="762"/>
      <c r="AC116" s="762"/>
      <c r="AD116" s="762"/>
    </row>
    <row r="117" spans="1:30" ht="9" customHeight="1">
      <c r="A117" s="775"/>
      <c r="B117" s="775"/>
      <c r="C117" s="773"/>
      <c r="D117" s="773"/>
      <c r="E117" s="773"/>
      <c r="F117" s="773"/>
      <c r="G117" s="773"/>
      <c r="H117" s="790"/>
      <c r="I117" s="790"/>
      <c r="J117" s="790"/>
      <c r="K117" s="790"/>
      <c r="L117" s="790"/>
      <c r="M117" s="773"/>
      <c r="N117" s="795"/>
      <c r="O117" s="788"/>
      <c r="P117" s="788"/>
      <c r="Q117" s="788"/>
      <c r="R117" s="788"/>
      <c r="S117" s="773"/>
      <c r="T117" s="773"/>
      <c r="U117" s="773"/>
      <c r="V117" s="773"/>
      <c r="W117" s="773"/>
      <c r="X117" s="773"/>
      <c r="Y117" s="777"/>
      <c r="Z117" s="762"/>
      <c r="AA117" s="769"/>
      <c r="AB117" s="762"/>
      <c r="AC117" s="762"/>
      <c r="AD117" s="762"/>
    </row>
    <row r="118" spans="1:30" ht="9" customHeight="1">
      <c r="A118" s="775"/>
      <c r="B118" s="775"/>
      <c r="C118" s="773"/>
      <c r="D118" s="773"/>
      <c r="E118" s="773"/>
      <c r="F118" s="773"/>
      <c r="G118" s="773"/>
      <c r="H118" s="790"/>
      <c r="I118" s="790"/>
      <c r="J118" s="790"/>
      <c r="K118" s="790"/>
      <c r="L118" s="790"/>
      <c r="M118" s="773"/>
      <c r="N118" s="795"/>
      <c r="O118" s="788"/>
      <c r="P118" s="788"/>
      <c r="Q118" s="788"/>
      <c r="R118" s="788"/>
      <c r="S118" s="773"/>
      <c r="T118" s="773"/>
      <c r="U118" s="773"/>
      <c r="V118" s="773"/>
      <c r="W118" s="773"/>
      <c r="X118" s="773"/>
      <c r="Y118" s="777"/>
      <c r="Z118" s="762"/>
      <c r="AA118" s="769"/>
      <c r="AB118" s="762"/>
      <c r="AC118" s="762"/>
      <c r="AD118" s="762"/>
    </row>
    <row r="119" spans="1:30" ht="9" customHeight="1">
      <c r="A119" s="775"/>
      <c r="B119" s="775"/>
      <c r="C119" s="773"/>
      <c r="D119" s="773"/>
      <c r="E119" s="773"/>
      <c r="F119" s="773"/>
      <c r="G119" s="773"/>
      <c r="H119" s="790"/>
      <c r="I119" s="790"/>
      <c r="J119" s="790"/>
      <c r="K119" s="790"/>
      <c r="L119" s="790"/>
      <c r="M119" s="773"/>
      <c r="N119" s="795"/>
      <c r="O119" s="788"/>
      <c r="P119" s="788"/>
      <c r="Q119" s="788"/>
      <c r="R119" s="788"/>
      <c r="S119" s="773"/>
      <c r="T119" s="773"/>
      <c r="U119" s="773"/>
      <c r="V119" s="773"/>
      <c r="W119" s="773"/>
      <c r="X119" s="773"/>
      <c r="Y119" s="777"/>
      <c r="Z119" s="762"/>
      <c r="AA119" s="769"/>
      <c r="AB119" s="762"/>
      <c r="AC119" s="762"/>
      <c r="AD119" s="762"/>
    </row>
    <row r="120" spans="1:30" ht="9" customHeight="1">
      <c r="A120" s="775"/>
      <c r="B120" s="775"/>
      <c r="C120" s="773"/>
      <c r="D120" s="773"/>
      <c r="E120" s="773"/>
      <c r="F120" s="773"/>
      <c r="G120" s="773"/>
      <c r="H120" s="790"/>
      <c r="I120" s="790"/>
      <c r="J120" s="790"/>
      <c r="K120" s="790"/>
      <c r="L120" s="790"/>
      <c r="M120" s="773"/>
      <c r="N120" s="795"/>
      <c r="O120" s="788"/>
      <c r="P120" s="788"/>
      <c r="Q120" s="788"/>
      <c r="R120" s="788"/>
      <c r="S120" s="773"/>
      <c r="T120" s="773"/>
      <c r="U120" s="773"/>
      <c r="V120" s="773"/>
      <c r="W120" s="773"/>
      <c r="X120" s="773"/>
      <c r="Y120" s="777"/>
      <c r="Z120" s="762"/>
      <c r="AA120" s="769"/>
      <c r="AB120" s="762"/>
      <c r="AC120" s="762"/>
      <c r="AD120" s="762"/>
    </row>
    <row r="121" spans="1:30" ht="9" customHeight="1">
      <c r="A121" s="775"/>
      <c r="B121" s="775"/>
      <c r="C121" s="773"/>
      <c r="D121" s="773"/>
      <c r="E121" s="773"/>
      <c r="F121" s="773"/>
      <c r="G121" s="773"/>
      <c r="H121" s="790"/>
      <c r="I121" s="790"/>
      <c r="J121" s="790"/>
      <c r="K121" s="790"/>
      <c r="L121" s="790"/>
      <c r="M121" s="773"/>
      <c r="N121" s="795"/>
      <c r="O121" s="788"/>
      <c r="P121" s="788"/>
      <c r="Q121" s="788"/>
      <c r="R121" s="788"/>
      <c r="S121" s="773"/>
      <c r="T121" s="773"/>
      <c r="U121" s="773"/>
      <c r="V121" s="773"/>
      <c r="W121" s="773"/>
      <c r="X121" s="773"/>
      <c r="Y121" s="777"/>
      <c r="Z121" s="762"/>
      <c r="AA121" s="769"/>
      <c r="AB121" s="762"/>
      <c r="AC121" s="762"/>
      <c r="AD121" s="762"/>
    </row>
    <row r="122" spans="1:30" ht="9" customHeight="1">
      <c r="A122" s="775"/>
      <c r="B122" s="775"/>
      <c r="C122" s="773"/>
      <c r="D122" s="773"/>
      <c r="E122" s="773"/>
      <c r="F122" s="773"/>
      <c r="G122" s="773"/>
      <c r="H122" s="790"/>
      <c r="I122" s="790"/>
      <c r="J122" s="790"/>
      <c r="K122" s="790"/>
      <c r="L122" s="790"/>
      <c r="M122" s="773"/>
      <c r="N122" s="795"/>
      <c r="O122" s="788"/>
      <c r="P122" s="788"/>
      <c r="Q122" s="788"/>
      <c r="R122" s="788"/>
      <c r="S122" s="773"/>
      <c r="T122" s="773"/>
      <c r="U122" s="773"/>
      <c r="V122" s="773"/>
      <c r="W122" s="773"/>
      <c r="X122" s="773"/>
      <c r="Y122" s="777"/>
      <c r="Z122" s="762"/>
      <c r="AA122" s="769"/>
      <c r="AB122" s="762"/>
      <c r="AC122" s="762"/>
      <c r="AD122" s="762"/>
    </row>
    <row r="123" spans="1:30" ht="9" customHeight="1">
      <c r="A123" s="775"/>
      <c r="B123" s="775"/>
      <c r="C123" s="773"/>
      <c r="D123" s="773"/>
      <c r="E123" s="773"/>
      <c r="F123" s="773"/>
      <c r="G123" s="773"/>
      <c r="H123" s="790"/>
      <c r="I123" s="790"/>
      <c r="J123" s="790"/>
      <c r="K123" s="790"/>
      <c r="L123" s="790"/>
      <c r="M123" s="773"/>
      <c r="N123" s="795"/>
      <c r="O123" s="788"/>
      <c r="P123" s="788"/>
      <c r="Q123" s="788"/>
      <c r="R123" s="788"/>
      <c r="S123" s="773"/>
      <c r="T123" s="773"/>
      <c r="U123" s="773"/>
      <c r="V123" s="773"/>
      <c r="W123" s="773"/>
      <c r="X123" s="773"/>
      <c r="Y123" s="777"/>
      <c r="Z123" s="762"/>
      <c r="AA123" s="769"/>
      <c r="AB123" s="762"/>
      <c r="AC123" s="762"/>
      <c r="AD123" s="762"/>
    </row>
    <row r="124" spans="1:30" ht="9" customHeight="1">
      <c r="A124" s="775"/>
      <c r="B124" s="775"/>
      <c r="C124" s="773"/>
      <c r="D124" s="773"/>
      <c r="E124" s="773"/>
      <c r="F124" s="773"/>
      <c r="G124" s="773"/>
      <c r="H124" s="790"/>
      <c r="I124" s="790"/>
      <c r="J124" s="790"/>
      <c r="K124" s="790"/>
      <c r="L124" s="790"/>
      <c r="M124" s="773"/>
      <c r="N124" s="795"/>
      <c r="O124" s="788"/>
      <c r="P124" s="788"/>
      <c r="Q124" s="788"/>
      <c r="R124" s="788"/>
      <c r="S124" s="773"/>
      <c r="T124" s="773"/>
      <c r="U124" s="773"/>
      <c r="V124" s="773"/>
      <c r="W124" s="773"/>
      <c r="X124" s="773"/>
      <c r="Y124" s="777"/>
      <c r="Z124" s="762"/>
      <c r="AA124" s="769"/>
      <c r="AB124" s="762"/>
      <c r="AC124" s="762"/>
      <c r="AD124" s="762"/>
    </row>
    <row r="125" spans="1:30" ht="9" customHeight="1">
      <c r="A125" s="775"/>
      <c r="B125" s="775"/>
      <c r="C125" s="773"/>
      <c r="D125" s="773"/>
      <c r="E125" s="773"/>
      <c r="F125" s="773"/>
      <c r="G125" s="773"/>
      <c r="H125" s="790"/>
      <c r="I125" s="790"/>
      <c r="J125" s="790"/>
      <c r="K125" s="790"/>
      <c r="L125" s="790"/>
      <c r="M125" s="773"/>
      <c r="N125" s="795"/>
      <c r="O125" s="788"/>
      <c r="P125" s="788"/>
      <c r="Q125" s="788"/>
      <c r="R125" s="788"/>
      <c r="S125" s="773"/>
      <c r="T125" s="773"/>
      <c r="U125" s="773"/>
      <c r="V125" s="773"/>
      <c r="W125" s="773"/>
      <c r="X125" s="773"/>
      <c r="Y125" s="777"/>
      <c r="Z125" s="762"/>
      <c r="AA125" s="769"/>
      <c r="AB125" s="762"/>
      <c r="AC125" s="762"/>
      <c r="AD125" s="762"/>
    </row>
    <row r="126" spans="1:30" ht="9" customHeight="1">
      <c r="A126" s="775"/>
      <c r="B126" s="775"/>
      <c r="C126" s="773"/>
      <c r="D126" s="773"/>
      <c r="E126" s="773"/>
      <c r="F126" s="773"/>
      <c r="G126" s="773"/>
      <c r="H126" s="790"/>
      <c r="I126" s="790"/>
      <c r="J126" s="790"/>
      <c r="K126" s="790"/>
      <c r="L126" s="790"/>
      <c r="M126" s="773"/>
      <c r="N126" s="795"/>
      <c r="O126" s="788"/>
      <c r="P126" s="788"/>
      <c r="Q126" s="788"/>
      <c r="R126" s="788"/>
      <c r="S126" s="773"/>
      <c r="T126" s="773"/>
      <c r="U126" s="773"/>
      <c r="V126" s="773"/>
      <c r="W126" s="773"/>
      <c r="X126" s="773"/>
      <c r="Y126" s="777"/>
      <c r="Z126" s="762"/>
      <c r="AA126" s="769"/>
      <c r="AB126" s="762"/>
      <c r="AC126" s="762"/>
      <c r="AD126" s="762"/>
    </row>
    <row r="127" spans="1:30" ht="9" customHeight="1">
      <c r="A127" s="775"/>
      <c r="B127" s="775"/>
      <c r="C127" s="773"/>
      <c r="D127" s="773"/>
      <c r="E127" s="773"/>
      <c r="F127" s="773"/>
      <c r="G127" s="773"/>
      <c r="H127" s="790"/>
      <c r="I127" s="790"/>
      <c r="J127" s="790"/>
      <c r="K127" s="790"/>
      <c r="L127" s="790"/>
      <c r="M127" s="773"/>
      <c r="N127" s="795"/>
      <c r="O127" s="788"/>
      <c r="P127" s="788"/>
      <c r="Q127" s="788"/>
      <c r="R127" s="788"/>
      <c r="S127" s="773"/>
      <c r="T127" s="773"/>
      <c r="U127" s="773"/>
      <c r="V127" s="773"/>
      <c r="W127" s="773"/>
      <c r="X127" s="773"/>
      <c r="Y127" s="777"/>
      <c r="Z127" s="762"/>
      <c r="AA127" s="769"/>
      <c r="AB127" s="762"/>
      <c r="AC127" s="762"/>
      <c r="AD127" s="762"/>
    </row>
    <row r="128" spans="1:30" ht="9" customHeight="1">
      <c r="A128" s="775"/>
      <c r="B128" s="775"/>
      <c r="C128" s="773"/>
      <c r="D128" s="773"/>
      <c r="E128" s="773"/>
      <c r="F128" s="773"/>
      <c r="G128" s="773"/>
      <c r="H128" s="790"/>
      <c r="I128" s="790"/>
      <c r="J128" s="790"/>
      <c r="K128" s="790"/>
      <c r="L128" s="790"/>
      <c r="M128" s="773"/>
      <c r="N128" s="795"/>
      <c r="O128" s="788"/>
      <c r="P128" s="788"/>
      <c r="Q128" s="788"/>
      <c r="R128" s="788"/>
      <c r="S128" s="773"/>
      <c r="T128" s="773"/>
      <c r="U128" s="773"/>
      <c r="V128" s="773"/>
      <c r="W128" s="773"/>
      <c r="X128" s="773"/>
      <c r="Y128" s="777"/>
      <c r="Z128" s="762"/>
      <c r="AA128" s="769"/>
      <c r="AB128" s="762"/>
      <c r="AC128" s="762"/>
      <c r="AD128" s="762"/>
    </row>
    <row r="129" spans="1:30" ht="9" customHeight="1">
      <c r="A129" s="775"/>
      <c r="B129" s="775"/>
      <c r="C129" s="773"/>
      <c r="D129" s="773"/>
      <c r="E129" s="773"/>
      <c r="F129" s="773"/>
      <c r="G129" s="773"/>
      <c r="H129" s="790"/>
      <c r="I129" s="790"/>
      <c r="J129" s="790"/>
      <c r="K129" s="790"/>
      <c r="L129" s="790"/>
      <c r="M129" s="773"/>
      <c r="N129" s="795"/>
      <c r="O129" s="788"/>
      <c r="P129" s="788"/>
      <c r="Q129" s="788"/>
      <c r="R129" s="788"/>
      <c r="S129" s="773"/>
      <c r="T129" s="773"/>
      <c r="U129" s="773"/>
      <c r="V129" s="773"/>
      <c r="W129" s="773"/>
      <c r="X129" s="773"/>
      <c r="Y129" s="777"/>
      <c r="Z129" s="762"/>
      <c r="AA129" s="769"/>
      <c r="AB129" s="762"/>
      <c r="AC129" s="762"/>
      <c r="AD129" s="762"/>
    </row>
    <row r="130" spans="1:30" ht="9" customHeight="1">
      <c r="A130" s="775"/>
      <c r="B130" s="775"/>
      <c r="C130" s="773"/>
      <c r="D130" s="773"/>
      <c r="E130" s="773"/>
      <c r="F130" s="773"/>
      <c r="G130" s="773"/>
      <c r="H130" s="790"/>
      <c r="I130" s="790"/>
      <c r="J130" s="790"/>
      <c r="K130" s="790"/>
      <c r="L130" s="790"/>
      <c r="M130" s="773"/>
      <c r="N130" s="795"/>
      <c r="O130" s="796"/>
      <c r="P130" s="796"/>
      <c r="Q130" s="796"/>
      <c r="R130" s="796"/>
      <c r="S130" s="773"/>
      <c r="T130" s="773"/>
      <c r="U130" s="773"/>
      <c r="V130" s="773"/>
      <c r="W130" s="773"/>
      <c r="X130" s="773"/>
      <c r="Y130" s="777"/>
      <c r="Z130" s="762"/>
      <c r="AA130" s="769"/>
      <c r="AB130" s="762"/>
      <c r="AC130" s="762"/>
      <c r="AD130" s="762"/>
    </row>
    <row r="131" spans="1:30" ht="9" customHeight="1">
      <c r="A131" s="775"/>
      <c r="B131" s="775"/>
      <c r="C131" s="773"/>
      <c r="D131" s="773"/>
      <c r="E131" s="773"/>
      <c r="F131" s="773"/>
      <c r="G131" s="773"/>
      <c r="H131" s="790"/>
      <c r="I131" s="790"/>
      <c r="J131" s="790"/>
      <c r="K131" s="790"/>
      <c r="L131" s="790"/>
      <c r="M131" s="773"/>
      <c r="N131" s="795"/>
      <c r="O131" s="797"/>
      <c r="P131" s="797"/>
      <c r="Q131" s="797"/>
      <c r="R131" s="797"/>
      <c r="S131" s="773"/>
      <c r="T131" s="773"/>
      <c r="U131" s="773"/>
      <c r="V131" s="773"/>
      <c r="W131" s="773"/>
      <c r="X131" s="773"/>
      <c r="Y131" s="777"/>
      <c r="Z131" s="762"/>
      <c r="AA131" s="769"/>
      <c r="AB131" s="762"/>
      <c r="AC131" s="762"/>
      <c r="AD131" s="762"/>
    </row>
    <row r="132" spans="1:30" ht="9" customHeight="1">
      <c r="A132" s="775"/>
      <c r="B132" s="775"/>
      <c r="C132" s="773"/>
      <c r="D132" s="773"/>
      <c r="E132" s="773"/>
      <c r="F132" s="773"/>
      <c r="G132" s="773"/>
      <c r="H132" s="790"/>
      <c r="I132" s="790"/>
      <c r="J132" s="790"/>
      <c r="K132" s="790"/>
      <c r="L132" s="790"/>
      <c r="M132" s="773"/>
      <c r="N132" s="795"/>
      <c r="O132" s="796"/>
      <c r="P132" s="796"/>
      <c r="Q132" s="796"/>
      <c r="R132" s="796"/>
      <c r="S132" s="773"/>
      <c r="T132" s="773"/>
      <c r="U132" s="773"/>
      <c r="V132" s="773"/>
      <c r="W132" s="773"/>
      <c r="X132" s="773"/>
      <c r="Y132" s="777"/>
      <c r="Z132" s="762"/>
      <c r="AA132" s="769"/>
      <c r="AB132" s="762"/>
      <c r="AC132" s="762"/>
      <c r="AD132" s="762"/>
    </row>
    <row r="133" spans="1:30" ht="9" customHeight="1">
      <c r="A133" s="775"/>
      <c r="B133" s="775"/>
      <c r="C133" s="773"/>
      <c r="D133" s="773"/>
      <c r="E133" s="773"/>
      <c r="F133" s="773"/>
      <c r="G133" s="773"/>
      <c r="H133" s="790"/>
      <c r="I133" s="790"/>
      <c r="J133" s="790"/>
      <c r="K133" s="790"/>
      <c r="L133" s="790"/>
      <c r="M133" s="773"/>
      <c r="N133" s="795"/>
      <c r="O133" s="797"/>
      <c r="P133" s="797"/>
      <c r="Q133" s="797"/>
      <c r="R133" s="797"/>
      <c r="S133" s="773"/>
      <c r="T133" s="773"/>
      <c r="U133" s="773"/>
      <c r="V133" s="773"/>
      <c r="W133" s="773"/>
      <c r="X133" s="773"/>
      <c r="Y133" s="777"/>
      <c r="Z133" s="762"/>
      <c r="AA133" s="769"/>
      <c r="AB133" s="762"/>
      <c r="AC133" s="762"/>
      <c r="AD133" s="762"/>
    </row>
    <row r="134" spans="1:30" ht="9" customHeight="1">
      <c r="A134" s="775"/>
      <c r="B134" s="775"/>
      <c r="C134" s="773"/>
      <c r="D134" s="773"/>
      <c r="E134" s="773"/>
      <c r="F134" s="773"/>
      <c r="G134" s="773"/>
      <c r="H134" s="790"/>
      <c r="I134" s="790"/>
      <c r="J134" s="790"/>
      <c r="K134" s="790"/>
      <c r="L134" s="790"/>
      <c r="M134" s="773"/>
      <c r="N134" s="795"/>
      <c r="O134" s="788"/>
      <c r="P134" s="788"/>
      <c r="Q134" s="788"/>
      <c r="R134" s="788"/>
      <c r="S134" s="773"/>
      <c r="T134" s="773"/>
      <c r="U134" s="773"/>
      <c r="V134" s="773"/>
      <c r="W134" s="773"/>
      <c r="X134" s="773"/>
      <c r="Y134" s="777"/>
      <c r="Z134" s="762"/>
      <c r="AA134" s="769"/>
      <c r="AB134" s="762"/>
      <c r="AC134" s="762"/>
      <c r="AD134" s="762"/>
    </row>
    <row r="135" spans="1:30" ht="9" customHeight="1">
      <c r="A135" s="775"/>
      <c r="B135" s="775"/>
      <c r="C135" s="773"/>
      <c r="D135" s="773"/>
      <c r="E135" s="773"/>
      <c r="F135" s="773"/>
      <c r="G135" s="773"/>
      <c r="H135" s="790"/>
      <c r="I135" s="790"/>
      <c r="J135" s="790"/>
      <c r="K135" s="790"/>
      <c r="L135" s="790"/>
      <c r="M135" s="773"/>
      <c r="N135" s="795"/>
      <c r="O135" s="788"/>
      <c r="P135" s="788"/>
      <c r="Q135" s="788"/>
      <c r="R135" s="788"/>
      <c r="S135" s="773"/>
      <c r="T135" s="773"/>
      <c r="U135" s="773"/>
      <c r="V135" s="773"/>
      <c r="W135" s="773"/>
      <c r="X135" s="773"/>
      <c r="Y135" s="777"/>
      <c r="Z135" s="762"/>
      <c r="AA135" s="769"/>
      <c r="AB135" s="762"/>
      <c r="AC135" s="762"/>
      <c r="AD135" s="762"/>
    </row>
    <row r="136" spans="1:30" ht="9" customHeight="1">
      <c r="A136" s="775"/>
      <c r="B136" s="775"/>
      <c r="C136" s="773"/>
      <c r="D136" s="773"/>
      <c r="E136" s="773"/>
      <c r="F136" s="773"/>
      <c r="G136" s="773"/>
      <c r="H136" s="790"/>
      <c r="I136" s="790"/>
      <c r="J136" s="790"/>
      <c r="K136" s="790"/>
      <c r="L136" s="790"/>
      <c r="M136" s="773"/>
      <c r="N136" s="795"/>
      <c r="O136" s="788"/>
      <c r="P136" s="788"/>
      <c r="Q136" s="788"/>
      <c r="R136" s="788"/>
      <c r="S136" s="773"/>
      <c r="T136" s="773"/>
      <c r="U136" s="773"/>
      <c r="V136" s="773"/>
      <c r="W136" s="773"/>
      <c r="X136" s="773"/>
      <c r="Y136" s="777"/>
      <c r="Z136" s="762"/>
      <c r="AA136" s="769"/>
      <c r="AB136" s="762"/>
      <c r="AC136" s="762"/>
      <c r="AD136" s="762"/>
    </row>
    <row r="137" spans="1:30" ht="9" customHeight="1">
      <c r="A137" s="775"/>
      <c r="B137" s="775"/>
      <c r="C137" s="773"/>
      <c r="D137" s="773"/>
      <c r="E137" s="773"/>
      <c r="F137" s="773"/>
      <c r="G137" s="773"/>
      <c r="H137" s="790"/>
      <c r="I137" s="790"/>
      <c r="J137" s="790"/>
      <c r="K137" s="790"/>
      <c r="L137" s="790"/>
      <c r="M137" s="773"/>
      <c r="N137" s="795"/>
      <c r="O137" s="798"/>
      <c r="P137" s="798"/>
      <c r="Q137" s="798"/>
      <c r="R137" s="798"/>
      <c r="S137" s="773"/>
      <c r="T137" s="773"/>
      <c r="U137" s="773"/>
      <c r="V137" s="773"/>
      <c r="W137" s="773"/>
      <c r="X137" s="773"/>
      <c r="Y137" s="777"/>
      <c r="Z137" s="762"/>
      <c r="AA137" s="769"/>
      <c r="AB137" s="762"/>
      <c r="AC137" s="762"/>
      <c r="AD137" s="762"/>
    </row>
    <row r="138" spans="1:30" ht="9" customHeight="1">
      <c r="A138" s="775"/>
      <c r="B138" s="775"/>
      <c r="C138" s="773"/>
      <c r="D138" s="773"/>
      <c r="E138" s="773"/>
      <c r="F138" s="773"/>
      <c r="G138" s="773"/>
      <c r="H138" s="790"/>
      <c r="I138" s="790"/>
      <c r="J138" s="790"/>
      <c r="K138" s="790"/>
      <c r="L138" s="790"/>
      <c r="M138" s="773"/>
      <c r="N138" s="795"/>
      <c r="O138" s="791"/>
      <c r="P138" s="791"/>
      <c r="Q138" s="791"/>
      <c r="R138" s="791"/>
      <c r="S138" s="773"/>
      <c r="T138" s="773"/>
      <c r="U138" s="773"/>
      <c r="V138" s="773"/>
      <c r="W138" s="773"/>
      <c r="X138" s="773"/>
      <c r="Y138" s="777"/>
      <c r="Z138" s="762"/>
      <c r="AA138" s="769"/>
      <c r="AB138" s="762"/>
      <c r="AC138" s="762"/>
      <c r="AD138" s="762"/>
    </row>
    <row r="139" spans="1:30" ht="9" customHeight="1">
      <c r="A139" s="775"/>
      <c r="B139" s="775"/>
      <c r="C139" s="773"/>
      <c r="D139" s="773"/>
      <c r="E139" s="773"/>
      <c r="F139" s="773"/>
      <c r="G139" s="773"/>
      <c r="H139" s="790"/>
      <c r="I139" s="790"/>
      <c r="J139" s="790"/>
      <c r="K139" s="790"/>
      <c r="L139" s="790"/>
      <c r="M139" s="773"/>
      <c r="N139" s="795"/>
      <c r="O139" s="773"/>
      <c r="P139" s="773"/>
      <c r="Q139" s="773"/>
      <c r="R139" s="773"/>
      <c r="S139" s="773"/>
      <c r="T139" s="773"/>
      <c r="U139" s="773"/>
      <c r="V139" s="773"/>
      <c r="W139" s="773"/>
      <c r="X139" s="773"/>
      <c r="Y139" s="777"/>
      <c r="Z139" s="762"/>
      <c r="AA139" s="769"/>
      <c r="AB139" s="762"/>
      <c r="AC139" s="762"/>
      <c r="AD139" s="762"/>
    </row>
    <row r="140" spans="1:30" ht="9" customHeight="1">
      <c r="A140" s="775"/>
      <c r="B140" s="775"/>
      <c r="C140" s="773"/>
      <c r="D140" s="773"/>
      <c r="E140" s="773"/>
      <c r="F140" s="773"/>
      <c r="G140" s="773"/>
      <c r="H140" s="790"/>
      <c r="I140" s="790"/>
      <c r="J140" s="790"/>
      <c r="K140" s="790"/>
      <c r="L140" s="790"/>
      <c r="M140" s="773"/>
      <c r="N140" s="795"/>
      <c r="O140" s="773"/>
      <c r="P140" s="773"/>
      <c r="Q140" s="773"/>
      <c r="R140" s="773"/>
      <c r="S140" s="773"/>
      <c r="T140" s="773"/>
      <c r="U140" s="773"/>
      <c r="V140" s="773"/>
      <c r="W140" s="773"/>
      <c r="X140" s="773"/>
      <c r="Y140" s="777"/>
      <c r="Z140" s="762"/>
      <c r="AA140" s="769"/>
      <c r="AB140" s="762"/>
      <c r="AC140" s="762"/>
      <c r="AD140" s="762"/>
    </row>
    <row r="141" spans="1:30" ht="9" customHeight="1">
      <c r="A141" s="775"/>
      <c r="B141" s="775"/>
      <c r="C141" s="773"/>
      <c r="D141" s="773"/>
      <c r="E141" s="773"/>
      <c r="F141" s="773"/>
      <c r="G141" s="773"/>
      <c r="H141" s="790"/>
      <c r="I141" s="790"/>
      <c r="J141" s="790"/>
      <c r="K141" s="790"/>
      <c r="L141" s="790"/>
      <c r="M141" s="773"/>
      <c r="N141" s="795"/>
      <c r="O141" s="773"/>
      <c r="P141" s="773"/>
      <c r="Q141" s="773"/>
      <c r="R141" s="773"/>
      <c r="S141" s="773"/>
      <c r="T141" s="773"/>
      <c r="U141" s="773"/>
      <c r="V141" s="773"/>
      <c r="W141" s="773"/>
      <c r="X141" s="773"/>
      <c r="Y141" s="777"/>
      <c r="Z141" s="762"/>
      <c r="AA141" s="769"/>
      <c r="AB141" s="762"/>
      <c r="AC141" s="762"/>
      <c r="AD141" s="762"/>
    </row>
    <row r="142" spans="1:30" ht="9" customHeight="1">
      <c r="A142" s="775"/>
      <c r="B142" s="775"/>
      <c r="C142" s="773"/>
      <c r="D142" s="773"/>
      <c r="E142" s="773"/>
      <c r="F142" s="773"/>
      <c r="G142" s="773"/>
      <c r="H142" s="790"/>
      <c r="I142" s="790"/>
      <c r="J142" s="790"/>
      <c r="K142" s="790"/>
      <c r="L142" s="790"/>
      <c r="M142" s="773"/>
      <c r="N142" s="795"/>
      <c r="O142" s="773"/>
      <c r="P142" s="773"/>
      <c r="Q142" s="773"/>
      <c r="R142" s="773"/>
      <c r="S142" s="773"/>
      <c r="T142" s="773"/>
      <c r="U142" s="773"/>
      <c r="V142" s="773"/>
      <c r="W142" s="773"/>
      <c r="X142" s="773"/>
      <c r="Y142" s="777"/>
      <c r="Z142" s="762"/>
      <c r="AA142" s="769"/>
      <c r="AB142" s="762"/>
      <c r="AC142" s="762"/>
      <c r="AD142" s="762"/>
    </row>
    <row r="143" spans="1:30" ht="9" customHeight="1">
      <c r="A143" s="775"/>
      <c r="B143" s="775"/>
      <c r="C143" s="773"/>
      <c r="D143" s="773"/>
      <c r="E143" s="773"/>
      <c r="F143" s="773"/>
      <c r="G143" s="773"/>
      <c r="H143" s="790"/>
      <c r="I143" s="790"/>
      <c r="J143" s="790"/>
      <c r="K143" s="790"/>
      <c r="L143" s="790"/>
      <c r="M143" s="773"/>
      <c r="N143" s="795"/>
      <c r="O143" s="773"/>
      <c r="P143" s="773"/>
      <c r="Q143" s="773"/>
      <c r="R143" s="773"/>
      <c r="S143" s="773"/>
      <c r="T143" s="773"/>
      <c r="U143" s="773"/>
      <c r="V143" s="773"/>
      <c r="W143" s="773"/>
      <c r="X143" s="773"/>
      <c r="Y143" s="777"/>
      <c r="Z143" s="762"/>
      <c r="AA143" s="769"/>
      <c r="AB143" s="762"/>
      <c r="AC143" s="762"/>
      <c r="AD143" s="762"/>
    </row>
    <row r="144" spans="1:30" ht="9" customHeight="1">
      <c r="A144" s="775"/>
      <c r="B144" s="775"/>
      <c r="C144" s="773"/>
      <c r="D144" s="773"/>
      <c r="E144" s="773"/>
      <c r="F144" s="773"/>
      <c r="G144" s="773"/>
      <c r="H144" s="790"/>
      <c r="I144" s="790"/>
      <c r="J144" s="790"/>
      <c r="K144" s="790"/>
      <c r="L144" s="790"/>
      <c r="M144" s="773"/>
      <c r="N144" s="795"/>
      <c r="O144" s="773"/>
      <c r="P144" s="773"/>
      <c r="Q144" s="773"/>
      <c r="R144" s="773"/>
      <c r="S144" s="773"/>
      <c r="T144" s="773"/>
      <c r="U144" s="773"/>
      <c r="V144" s="773"/>
      <c r="W144" s="773"/>
      <c r="X144" s="773"/>
      <c r="Y144" s="777"/>
      <c r="Z144" s="762"/>
      <c r="AA144" s="769"/>
      <c r="AB144" s="762"/>
      <c r="AC144" s="762"/>
      <c r="AD144" s="762"/>
    </row>
    <row r="145" spans="1:30" ht="9" customHeight="1">
      <c r="A145" s="775"/>
      <c r="B145" s="775"/>
      <c r="C145" s="773"/>
      <c r="D145" s="773"/>
      <c r="E145" s="773"/>
      <c r="F145" s="773"/>
      <c r="G145" s="773"/>
      <c r="H145" s="790"/>
      <c r="I145" s="790"/>
      <c r="J145" s="790"/>
      <c r="K145" s="790"/>
      <c r="L145" s="790"/>
      <c r="M145" s="773"/>
      <c r="N145" s="795"/>
      <c r="O145" s="773"/>
      <c r="P145" s="773"/>
      <c r="Q145" s="773"/>
      <c r="R145" s="773"/>
      <c r="S145" s="773"/>
      <c r="T145" s="773"/>
      <c r="U145" s="773"/>
      <c r="V145" s="773"/>
      <c r="W145" s="773"/>
      <c r="X145" s="773"/>
      <c r="Y145" s="777"/>
      <c r="Z145" s="762"/>
      <c r="AA145" s="769"/>
      <c r="AB145" s="762"/>
      <c r="AC145" s="762"/>
      <c r="AD145" s="762"/>
    </row>
    <row r="146" spans="1:30" ht="9" customHeight="1">
      <c r="A146" s="775"/>
      <c r="B146" s="775"/>
      <c r="C146" s="773"/>
      <c r="D146" s="773"/>
      <c r="E146" s="773"/>
      <c r="F146" s="773"/>
      <c r="G146" s="773"/>
      <c r="H146" s="790"/>
      <c r="I146" s="790"/>
      <c r="J146" s="790"/>
      <c r="K146" s="790"/>
      <c r="L146" s="790"/>
      <c r="M146" s="773"/>
      <c r="N146" s="795"/>
      <c r="O146" s="773"/>
      <c r="P146" s="773"/>
      <c r="Q146" s="773"/>
      <c r="R146" s="773"/>
      <c r="S146" s="773"/>
      <c r="T146" s="773"/>
      <c r="U146" s="773"/>
      <c r="V146" s="773"/>
      <c r="W146" s="773"/>
      <c r="X146" s="773"/>
      <c r="Y146" s="777"/>
      <c r="Z146" s="762"/>
      <c r="AA146" s="769"/>
      <c r="AB146" s="762"/>
      <c r="AC146" s="762"/>
      <c r="AD146" s="762"/>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1740</v>
      </c>
      <c r="B148" s="775"/>
      <c r="C148" s="773" t="s">
        <v>2305</v>
      </c>
      <c r="D148" s="773" t="s">
        <v>1646</v>
      </c>
      <c r="E148" s="773" t="s">
        <v>1742</v>
      </c>
      <c r="F148" s="773" t="s">
        <v>2306</v>
      </c>
      <c r="G148" s="773"/>
      <c r="H148" s="773"/>
      <c r="I148" s="799"/>
      <c r="J148" s="799"/>
      <c r="K148" s="799"/>
      <c r="L148" s="799"/>
      <c r="M148" s="8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82"/>
      <c r="O148" s="773"/>
      <c r="P148" s="776"/>
      <c r="Q148" s="776"/>
      <c r="R148" s="776"/>
      <c r="S148" s="773"/>
      <c r="T148" s="773" t="s">
        <v>2307</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6"/>
      <c r="W148" s="776"/>
      <c r="X148" s="773" t="s">
        <v>2308</v>
      </c>
      <c r="Y148" s="777"/>
      <c r="Z148" s="762"/>
      <c r="AA148" s="769"/>
      <c r="AB148" s="762"/>
      <c r="AC148" s="762"/>
      <c r="AD148" s="762"/>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1744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777"/>
      <c r="Z150" s="762"/>
      <c r="AA150" s="769"/>
      <c r="AB150" s="762"/>
      <c r="AC150" s="762"/>
      <c r="AD150" s="762"/>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1746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777"/>
      <c r="Z152" s="762"/>
      <c r="AA152" s="769"/>
      <c r="AB152" s="762"/>
      <c r="AC152" s="762"/>
      <c r="AD152" s="762"/>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1751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777"/>
      <c r="Z154" s="762"/>
      <c r="AA154" s="769"/>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A36"/>
  <sheetViews>
    <sheetView showGridLines="0" topLeftCell="I4"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8" width="12.28515625" hidden="1" customWidth="1"/>
    <col min="9" max="11" width="3.7109375" customWidth="1"/>
    <col min="12" max="12" width="12.7109375" customWidth="1"/>
    <col min="13" max="13" width="32" customWidth="1"/>
    <col min="14" max="14" width="1.7109375" customWidth="1"/>
    <col min="15" max="18" width="24.7109375" customWidth="1"/>
    <col min="19" max="19" width="11.7109375" customWidth="1"/>
    <col min="20" max="20" width="3.7109375" customWidth="1"/>
    <col min="21" max="21" width="11.7109375" customWidth="1"/>
    <col min="22" max="22" width="8.5703125" customWidth="1"/>
    <col min="23" max="23" width="4.7109375" customWidth="1"/>
    <col min="24" max="24" width="115.7109375" customWidth="1"/>
    <col min="27" max="27" width="11.140625" customWidth="1"/>
  </cols>
  <sheetData>
    <row r="1" spans="10:24" ht="14.25" hidden="1" customHeight="1"/>
    <row r="2" spans="10:24" ht="14.25" hidden="1" customHeight="1"/>
    <row r="3" spans="10:24" ht="14.25" hidden="1" customHeight="1"/>
    <row r="4" spans="10:24" ht="14.25" customHeight="1">
      <c r="J4" s="301"/>
      <c r="K4" s="301"/>
      <c r="L4" s="302"/>
      <c r="M4" s="22"/>
      <c r="N4" s="22"/>
    </row>
    <row r="5" spans="10:24" ht="64.5" customHeight="1">
      <c r="J5" s="301"/>
      <c r="K5" s="301"/>
      <c r="L5" s="1211" t="s">
        <v>2309</v>
      </c>
      <c r="M5" s="1211"/>
      <c r="N5" s="1211"/>
      <c r="O5" s="1211"/>
      <c r="P5" s="1211"/>
      <c r="Q5" s="1211"/>
      <c r="R5" s="1211"/>
      <c r="S5" s="1211"/>
      <c r="T5" s="1211"/>
      <c r="U5" s="1211"/>
    </row>
    <row r="6" spans="10:24" ht="14.25" customHeight="1">
      <c r="J6" s="301"/>
      <c r="K6" s="301"/>
      <c r="L6" s="1212" t="str">
        <f>IF(org=0,"Не определено",org)</f>
        <v>ООО "Смоленскрегионтеплоэнерго"</v>
      </c>
      <c r="M6" s="1212"/>
      <c r="N6" s="1212"/>
      <c r="O6" s="1212"/>
      <c r="P6" s="1212"/>
      <c r="Q6" s="1212"/>
      <c r="R6" s="1212"/>
      <c r="S6" s="1212"/>
      <c r="T6" s="1212"/>
      <c r="U6" s="1212"/>
    </row>
    <row r="7" spans="10:24" ht="14.25" customHeight="1">
      <c r="J7" s="301"/>
      <c r="K7" s="301"/>
      <c r="L7" s="302"/>
      <c r="M7" s="22"/>
      <c r="N7" s="22"/>
      <c r="O7" s="303"/>
      <c r="P7" s="303"/>
      <c r="Q7" s="303"/>
      <c r="R7" s="303"/>
      <c r="S7" s="303"/>
      <c r="T7" s="303"/>
      <c r="U7" s="303"/>
      <c r="V7" s="303"/>
    </row>
    <row r="8" spans="10:24" ht="45" customHeight="1">
      <c r="M8" s="304" t="s">
        <v>24</v>
      </c>
      <c r="N8" s="609"/>
      <c r="O8" s="965" t="str">
        <f>IF(TITLE_NAME_OR_PR_CHANGE="",IF(TITLE_NAME_OR_PR="","",TITLE_NAME_OR_PR),TITLE_NAME_OR_PR_CHANGE)</f>
        <v/>
      </c>
      <c r="P8" s="965"/>
      <c r="Q8" s="965"/>
      <c r="R8" s="965"/>
      <c r="S8" s="965"/>
      <c r="T8" s="965"/>
      <c r="U8" s="965"/>
    </row>
    <row r="9" spans="10:24" ht="22.5" customHeight="1">
      <c r="M9" s="304" t="s">
        <v>547</v>
      </c>
      <c r="N9" s="609"/>
      <c r="O9" s="965" t="str">
        <f>IF(TITLE_DATE_CHANGE_PERIOD="",IF(TITLE_DATE_PR="","",TITLE_DATE_PR),TITLE_DATE_CHANGE_PERIOD)</f>
        <v/>
      </c>
      <c r="P9" s="965"/>
      <c r="Q9" s="965"/>
      <c r="R9" s="965"/>
      <c r="S9" s="965"/>
      <c r="T9" s="965"/>
      <c r="U9" s="965"/>
    </row>
    <row r="10" spans="10:24" ht="22.5" customHeight="1">
      <c r="M10" s="304" t="s">
        <v>548</v>
      </c>
      <c r="N10" s="609"/>
      <c r="O10" s="965" t="str">
        <f>IF(TITLE_NUMBER_PR_CHANGE="",IF(TITLE_NUMBER_PR="","",TITLE_NUMBER_PR),TITLE_NUMBER_PR_CHANGE)</f>
        <v/>
      </c>
      <c r="P10" s="965"/>
      <c r="Q10" s="965"/>
      <c r="R10" s="965"/>
      <c r="S10" s="965"/>
      <c r="T10" s="965"/>
      <c r="U10" s="965"/>
    </row>
    <row r="11" spans="10:24" ht="22.5" customHeight="1">
      <c r="M11" s="304" t="s">
        <v>25</v>
      </c>
      <c r="N11" s="609"/>
      <c r="O11" s="965" t="str">
        <f>IF(TITLE_IST_PUB_CHANGE="",IF(TITLE_IST_PUB="","",TITLE_IST_PUB),TITLE_IST_PUB_CHANGE)</f>
        <v/>
      </c>
      <c r="P11" s="965"/>
      <c r="Q11" s="965"/>
      <c r="R11" s="965"/>
      <c r="S11" s="965"/>
      <c r="T11" s="965"/>
      <c r="U11" s="965"/>
    </row>
    <row r="12" spans="10:24" ht="11.25" hidden="1" customHeight="1">
      <c r="L12" s="833"/>
      <c r="M12" s="833"/>
      <c r="V12" s="242" t="s">
        <v>551</v>
      </c>
    </row>
    <row r="13" spans="10:24" ht="14.25" customHeight="1">
      <c r="J13" s="301"/>
      <c r="K13" s="301"/>
      <c r="L13" s="302"/>
      <c r="M13" s="22"/>
      <c r="N13" s="307"/>
      <c r="O13" s="983"/>
      <c r="P13" s="983"/>
      <c r="Q13" s="983"/>
      <c r="R13" s="983"/>
      <c r="S13" s="983"/>
      <c r="T13" s="983"/>
      <c r="U13" s="983"/>
      <c r="V13" s="983"/>
    </row>
    <row r="14" spans="10:24" ht="14.25" customHeight="1">
      <c r="J14" s="301"/>
      <c r="K14" s="301"/>
      <c r="L14" s="858" t="s">
        <v>424</v>
      </c>
      <c r="M14" s="858"/>
      <c r="N14" s="858"/>
      <c r="O14" s="858"/>
      <c r="P14" s="858"/>
      <c r="Q14" s="858"/>
      <c r="R14" s="858"/>
      <c r="S14" s="858"/>
      <c r="T14" s="858"/>
      <c r="U14" s="858"/>
      <c r="V14" s="858"/>
      <c r="W14" s="858"/>
      <c r="X14" s="858" t="s">
        <v>425</v>
      </c>
    </row>
    <row r="15" spans="10:24" ht="14.25" customHeight="1">
      <c r="J15" s="301"/>
      <c r="K15" s="301"/>
      <c r="L15" s="984" t="s">
        <v>71</v>
      </c>
      <c r="M15" s="934" t="s">
        <v>552</v>
      </c>
      <c r="N15" s="309"/>
      <c r="O15" s="985" t="s">
        <v>2310</v>
      </c>
      <c r="P15" s="986"/>
      <c r="Q15" s="986"/>
      <c r="R15" s="986"/>
      <c r="S15" s="986"/>
      <c r="T15" s="986"/>
      <c r="U15" s="987"/>
      <c r="V15" s="988" t="s">
        <v>554</v>
      </c>
      <c r="W15" s="991" t="s">
        <v>1254</v>
      </c>
      <c r="X15" s="858"/>
    </row>
    <row r="16" spans="10:24" ht="33.75" customHeight="1">
      <c r="J16" s="301"/>
      <c r="K16" s="301"/>
      <c r="L16" s="984"/>
      <c r="M16" s="934"/>
      <c r="N16" s="310"/>
      <c r="O16" s="907" t="s">
        <v>557</v>
      </c>
      <c r="P16" s="907" t="s">
        <v>558</v>
      </c>
      <c r="Q16" s="835" t="s">
        <v>559</v>
      </c>
      <c r="R16" s="834"/>
      <c r="S16" s="835" t="s">
        <v>573</v>
      </c>
      <c r="T16" s="841"/>
      <c r="U16" s="834"/>
      <c r="V16" s="989"/>
      <c r="W16" s="992"/>
      <c r="X16" s="858"/>
    </row>
    <row r="17" spans="1:27" ht="33.75" customHeight="1">
      <c r="A17" s="102" t="s">
        <v>266</v>
      </c>
      <c r="B17" s="102" t="s">
        <v>267</v>
      </c>
      <c r="C17" s="102" t="s">
        <v>268</v>
      </c>
      <c r="D17" s="102" t="s">
        <v>269</v>
      </c>
      <c r="J17" s="301"/>
      <c r="K17" s="301"/>
      <c r="L17" s="984"/>
      <c r="M17" s="934"/>
      <c r="N17" s="311"/>
      <c r="O17" s="958"/>
      <c r="P17" s="958"/>
      <c r="Q17" s="114" t="s">
        <v>568</v>
      </c>
      <c r="R17" s="114" t="s">
        <v>569</v>
      </c>
      <c r="S17" s="114" t="s">
        <v>570</v>
      </c>
      <c r="T17" s="939" t="s">
        <v>571</v>
      </c>
      <c r="U17" s="952"/>
      <c r="V17" s="990"/>
      <c r="W17" s="993"/>
      <c r="X17" s="858"/>
    </row>
    <row r="18" spans="1:27" ht="11.25" customHeight="1">
      <c r="J18" s="313"/>
      <c r="K18" s="314">
        <v>1</v>
      </c>
      <c r="L18" s="315" t="s">
        <v>204</v>
      </c>
      <c r="M18" s="316" t="s">
        <v>87</v>
      </c>
      <c r="N18" s="317" t="str">
        <f ca="1">OFFSET(N18,0,-1)</f>
        <v>2</v>
      </c>
      <c r="O18" s="318">
        <f ca="1">OFFSET(O18,0,-1)+1</f>
        <v>3</v>
      </c>
      <c r="P18" s="318"/>
      <c r="Q18" s="318">
        <f ca="1">OFFSET(Q18,0,-1)+1</f>
        <v>1</v>
      </c>
      <c r="R18" s="318">
        <f ca="1">OFFSET(R18,0,-1)+1</f>
        <v>2</v>
      </c>
      <c r="S18" s="318">
        <f ca="1">OFFSET(S18,0,-1)+1</f>
        <v>3</v>
      </c>
      <c r="T18" s="982">
        <f ca="1">OFFSET(T18,0,-1)+1</f>
        <v>4</v>
      </c>
      <c r="U18" s="982"/>
      <c r="V18" s="318">
        <f ca="1">OFFSET(V18,0,-2)+1</f>
        <v>5</v>
      </c>
      <c r="W18" s="317">
        <f ca="1">OFFSET(W18,0,-1)</f>
        <v>5</v>
      </c>
      <c r="X18" s="318">
        <f ca="1">OFFSET(X18,0,-1)+1</f>
        <v>6</v>
      </c>
    </row>
    <row r="19" spans="1:27" ht="21" customHeight="1">
      <c r="A19" s="319" t="s">
        <v>294</v>
      </c>
      <c r="B19" s="319" t="s">
        <v>295</v>
      </c>
      <c r="C19" s="319" t="s">
        <v>296</v>
      </c>
      <c r="D19" s="319" t="s">
        <v>297</v>
      </c>
      <c r="K19" s="263"/>
      <c r="L19" s="264">
        <f>INDEX(PT_DIFFERENTIATION_NUM_NTAR,MATCH(A19,PT_DIFFERENTIATION_NTAR_ID,0))</f>
        <v>0</v>
      </c>
      <c r="M19" s="265" t="s">
        <v>255</v>
      </c>
      <c r="N19" s="266"/>
      <c r="O19" s="1206" t="str">
        <f>INDEX(PT_DIFFERENTIATION_NTAR,MATCH(A19,PT_DIFFERENTIATION_NTAR_ID,0))</f>
        <v/>
      </c>
      <c r="P19" s="1206"/>
      <c r="Q19" s="1206"/>
      <c r="R19" s="1206"/>
      <c r="S19" s="1206"/>
      <c r="T19" s="1206"/>
      <c r="U19" s="1206"/>
      <c r="V19" s="1206"/>
      <c r="W19" s="1206"/>
      <c r="X19" s="268" t="s">
        <v>520</v>
      </c>
      <c r="AA19" s="63" t="str">
        <f t="shared" ref="AA19:AA32" si="0">IF(M19="","",M19)</f>
        <v>Наименование тарифа</v>
      </c>
    </row>
    <row r="20" spans="1:27" ht="21" customHeight="1">
      <c r="A20" s="319" t="s">
        <v>294</v>
      </c>
      <c r="B20" s="319" t="s">
        <v>295</v>
      </c>
      <c r="C20" s="319" t="s">
        <v>296</v>
      </c>
      <c r="D20" s="319" t="s">
        <v>297</v>
      </c>
      <c r="J20" s="269"/>
      <c r="K20" s="270"/>
      <c r="L20" s="264" t="str">
        <f>INDEX(PT_DIFFERENTIATION_NUM_TER,MATCH(B19,PT_DIFFERENTIATION_TER_ID,0))</f>
        <v>.</v>
      </c>
      <c r="M20" s="271" t="s">
        <v>521</v>
      </c>
      <c r="N20" s="266"/>
      <c r="O20" s="1206" t="str">
        <f>INDEX(PT_DIFFERENTIATION_TER,MATCH(B19,PT_DIFFERENTIATION_TER_ID,0))</f>
        <v/>
      </c>
      <c r="P20" s="1206"/>
      <c r="Q20" s="1206"/>
      <c r="R20" s="1206"/>
      <c r="S20" s="1206"/>
      <c r="T20" s="1206"/>
      <c r="U20" s="1206"/>
      <c r="V20" s="1206"/>
      <c r="W20" s="1206"/>
      <c r="X20" s="268" t="s">
        <v>522</v>
      </c>
      <c r="AA20" s="63" t="str">
        <f t="shared" si="0"/>
        <v>Территория действия тарифа</v>
      </c>
    </row>
    <row r="21" spans="1:27" ht="22.5" customHeight="1">
      <c r="A21" s="319" t="s">
        <v>294</v>
      </c>
      <c r="B21" s="319" t="s">
        <v>295</v>
      </c>
      <c r="C21" s="319" t="s">
        <v>296</v>
      </c>
      <c r="D21" s="319" t="s">
        <v>297</v>
      </c>
      <c r="J21" s="269"/>
      <c r="K21" s="270"/>
      <c r="L21" s="264" t="str">
        <f>INDEX(PT_DIFFERENTIATION_NUM_CS,MATCH(C19,PT_DIFFERENTIATION_CS_ID,0))</f>
        <v>..</v>
      </c>
      <c r="M21" s="272" t="s">
        <v>523</v>
      </c>
      <c r="N21" s="266"/>
      <c r="O21" s="1206" t="str">
        <f>INDEX(PT_DIFFERENTIATION_CS,MATCH(C19,PT_DIFFERENTIATION_CS_ID,0))</f>
        <v/>
      </c>
      <c r="P21" s="1206"/>
      <c r="Q21" s="1206"/>
      <c r="R21" s="1206"/>
      <c r="S21" s="1206"/>
      <c r="T21" s="1206"/>
      <c r="U21" s="1206"/>
      <c r="V21" s="1206"/>
      <c r="W21" s="1206"/>
      <c r="X21" s="268" t="s">
        <v>524</v>
      </c>
      <c r="AA21" s="63" t="str">
        <f t="shared" si="0"/>
        <v xml:space="preserve">Наименование системы теплоснабжения </v>
      </c>
    </row>
    <row r="22" spans="1:27" ht="21" customHeight="1">
      <c r="A22" s="319" t="s">
        <v>294</v>
      </c>
      <c r="B22" s="319" t="s">
        <v>295</v>
      </c>
      <c r="C22" s="319" t="s">
        <v>296</v>
      </c>
      <c r="D22" s="319" t="s">
        <v>297</v>
      </c>
      <c r="J22" s="269"/>
      <c r="K22" s="270"/>
      <c r="L22" s="264" t="str">
        <f>INDEX(PT_DIFFERENTIATION_NUM_IST_TE,MATCH(D19,PT_DIFFERENTIATION_IST_TE_ID,0))</f>
        <v>...</v>
      </c>
      <c r="M22" s="273" t="s">
        <v>525</v>
      </c>
      <c r="N22" s="266"/>
      <c r="O22" s="1206" t="str">
        <f>INDEX(PT_DIFFERENTIATION_IST_TE,MATCH(D19,PT_DIFFERENTIATION_IST_TE_ID,0))</f>
        <v/>
      </c>
      <c r="P22" s="1206"/>
      <c r="Q22" s="1206"/>
      <c r="R22" s="1206"/>
      <c r="S22" s="1206"/>
      <c r="T22" s="1206"/>
      <c r="U22" s="1206"/>
      <c r="V22" s="1206"/>
      <c r="W22" s="1206"/>
      <c r="X22" s="268" t="s">
        <v>526</v>
      </c>
      <c r="AA22" s="63" t="str">
        <f t="shared" si="0"/>
        <v xml:space="preserve">Источник тепловой энергии  </v>
      </c>
    </row>
    <row r="23" spans="1:27" ht="94.5" customHeight="1">
      <c r="A23" s="319" t="s">
        <v>294</v>
      </c>
      <c r="B23" s="319" t="s">
        <v>295</v>
      </c>
      <c r="C23" s="319" t="s">
        <v>296</v>
      </c>
      <c r="D23" s="319" t="s">
        <v>297</v>
      </c>
      <c r="F23" s="838" t="str">
        <f>L22&amp;".1"</f>
        <v>....1</v>
      </c>
      <c r="I23" s="975">
        <v>1</v>
      </c>
      <c r="K23" s="275"/>
      <c r="L23" s="264" t="str">
        <f>$F$23</f>
        <v>....1</v>
      </c>
      <c r="M23" s="276" t="s">
        <v>528</v>
      </c>
      <c r="N23" s="266"/>
      <c r="O23" s="1207"/>
      <c r="P23" s="1207"/>
      <c r="Q23" s="1207"/>
      <c r="R23" s="1207"/>
      <c r="S23" s="1207"/>
      <c r="T23" s="1207"/>
      <c r="U23" s="1207"/>
      <c r="V23" s="1207"/>
      <c r="W23" s="1207"/>
      <c r="X23" s="268" t="s">
        <v>529</v>
      </c>
      <c r="AA23" s="63" t="str">
        <f t="shared" si="0"/>
        <v>Схема подключения теплопотребляющей установки к коллектору источника тепловой энергии</v>
      </c>
    </row>
    <row r="24" spans="1:27" ht="84" customHeight="1">
      <c r="A24" s="319" t="s">
        <v>294</v>
      </c>
      <c r="B24" s="319" t="s">
        <v>295</v>
      </c>
      <c r="C24" s="319" t="s">
        <v>296</v>
      </c>
      <c r="D24" s="319" t="s">
        <v>297</v>
      </c>
      <c r="F24" s="833"/>
      <c r="G24" s="838" t="str">
        <f>F23&amp;".1"</f>
        <v>....1.1</v>
      </c>
      <c r="I24" s="833"/>
      <c r="J24" s="975">
        <v>1</v>
      </c>
      <c r="K24" s="277"/>
      <c r="L24" s="264" t="str">
        <f>$G$24</f>
        <v>....1.1</v>
      </c>
      <c r="M24" s="278" t="s">
        <v>531</v>
      </c>
      <c r="N24" s="266"/>
      <c r="O24" s="1208"/>
      <c r="P24" s="1209"/>
      <c r="Q24" s="1209"/>
      <c r="R24" s="1209"/>
      <c r="S24" s="1209"/>
      <c r="T24" s="1209"/>
      <c r="U24" s="1209"/>
      <c r="V24" s="1209"/>
      <c r="W24" s="1210"/>
      <c r="X24" s="268" t="s">
        <v>532</v>
      </c>
      <c r="AA24" s="63" t="str">
        <f t="shared" si="0"/>
        <v>Группа потребителей</v>
      </c>
    </row>
    <row r="25" spans="1:27" ht="11.25" customHeight="1">
      <c r="A25" s="319" t="s">
        <v>294</v>
      </c>
      <c r="B25" s="319" t="s">
        <v>295</v>
      </c>
      <c r="C25" s="319" t="s">
        <v>296</v>
      </c>
      <c r="D25" s="319" t="s">
        <v>297</v>
      </c>
      <c r="F25" s="833"/>
      <c r="G25" s="833"/>
      <c r="H25" s="838" t="str">
        <f>G24&amp;".1"</f>
        <v>....1.1.1</v>
      </c>
      <c r="I25" s="833"/>
      <c r="J25" s="833"/>
      <c r="K25" s="277">
        <v>1</v>
      </c>
      <c r="L25" s="264" t="str">
        <f>$H$25</f>
        <v>....1.1.1</v>
      </c>
      <c r="M25" s="801"/>
      <c r="N25" s="266"/>
      <c r="O25" s="280"/>
      <c r="P25" s="281"/>
      <c r="Q25" s="280"/>
      <c r="R25" s="282"/>
      <c r="S25" s="976"/>
      <c r="T25" s="845" t="s">
        <v>46</v>
      </c>
      <c r="U25" s="976"/>
      <c r="V25" s="845" t="s">
        <v>39</v>
      </c>
      <c r="W25" s="281"/>
      <c r="X25" s="994" t="s">
        <v>534</v>
      </c>
      <c r="Y25" s="242" t="e">
        <f ca="1">STRCHECKDATE(O26:W26)</f>
        <v>#NAME?</v>
      </c>
      <c r="AA25" s="63" t="str">
        <f t="shared" si="0"/>
        <v/>
      </c>
    </row>
    <row r="26" spans="1:27" ht="11.25" customHeight="1">
      <c r="A26" s="319" t="s">
        <v>294</v>
      </c>
      <c r="B26" s="319" t="s">
        <v>295</v>
      </c>
      <c r="C26" s="319" t="s">
        <v>296</v>
      </c>
      <c r="D26" s="319" t="s">
        <v>297</v>
      </c>
      <c r="F26" s="833"/>
      <c r="G26" s="833"/>
      <c r="H26" s="833"/>
      <c r="I26" s="833"/>
      <c r="J26" s="833"/>
      <c r="K26" s="277"/>
      <c r="L26" s="247"/>
      <c r="M26" s="266"/>
      <c r="N26" s="266"/>
      <c r="O26" s="281"/>
      <c r="P26" s="281"/>
      <c r="Q26" s="281"/>
      <c r="R26" s="284" t="str">
        <f>S25&amp;"-"&amp;U25</f>
        <v>-</v>
      </c>
      <c r="S26" s="977"/>
      <c r="T26" s="845"/>
      <c r="U26" s="977"/>
      <c r="V26" s="845"/>
      <c r="W26" s="281"/>
      <c r="X26" s="995"/>
      <c r="AA26" s="63" t="str">
        <f t="shared" si="0"/>
        <v/>
      </c>
    </row>
    <row r="27" spans="1:27" ht="15" customHeight="1">
      <c r="A27" s="319" t="s">
        <v>294</v>
      </c>
      <c r="B27" s="319" t="s">
        <v>295</v>
      </c>
      <c r="C27" s="319" t="s">
        <v>296</v>
      </c>
      <c r="D27" s="319" t="s">
        <v>297</v>
      </c>
      <c r="F27" s="833"/>
      <c r="G27" s="833"/>
      <c r="I27" s="833"/>
      <c r="J27" s="833"/>
      <c r="K27" s="275"/>
      <c r="L27" s="286"/>
      <c r="M27" s="287" t="s">
        <v>535</v>
      </c>
      <c r="N27" s="93"/>
      <c r="O27" s="93"/>
      <c r="P27" s="93"/>
      <c r="Q27" s="93"/>
      <c r="R27" s="93"/>
      <c r="S27" s="93"/>
      <c r="T27" s="93"/>
      <c r="U27" s="93"/>
      <c r="V27" s="93"/>
      <c r="W27" s="288"/>
      <c r="X27" s="996"/>
      <c r="AA27" s="63" t="str">
        <f t="shared" si="0"/>
        <v>Добавить вид теплоносителя (параметры теплоносителя)</v>
      </c>
    </row>
    <row r="28" spans="1:27" ht="15" customHeight="1">
      <c r="A28" s="319" t="s">
        <v>294</v>
      </c>
      <c r="B28" s="319" t="s">
        <v>295</v>
      </c>
      <c r="C28" s="319" t="s">
        <v>296</v>
      </c>
      <c r="D28" s="319" t="s">
        <v>297</v>
      </c>
      <c r="F28" s="833"/>
      <c r="I28" s="833"/>
      <c r="K28" s="275"/>
      <c r="L28" s="286"/>
      <c r="M28" s="289" t="s">
        <v>536</v>
      </c>
      <c r="N28" s="93"/>
      <c r="O28" s="93"/>
      <c r="P28" s="93"/>
      <c r="Q28" s="93"/>
      <c r="R28" s="93"/>
      <c r="S28" s="93"/>
      <c r="T28" s="93"/>
      <c r="U28" s="93"/>
      <c r="V28" s="290"/>
      <c r="W28" s="93"/>
      <c r="X28" s="291"/>
      <c r="AA28" s="63" t="str">
        <f t="shared" si="0"/>
        <v>Добавить группу потребителей</v>
      </c>
    </row>
    <row r="29" spans="1:27" ht="14.25" customHeight="1">
      <c r="A29" s="319" t="s">
        <v>294</v>
      </c>
      <c r="B29" s="319" t="s">
        <v>295</v>
      </c>
      <c r="C29" s="319" t="s">
        <v>296</v>
      </c>
      <c r="D29" s="319" t="s">
        <v>297</v>
      </c>
      <c r="K29" s="263"/>
      <c r="L29" s="286"/>
      <c r="M29" s="292" t="s">
        <v>537</v>
      </c>
      <c r="N29" s="93"/>
      <c r="O29" s="93"/>
      <c r="P29" s="93"/>
      <c r="Q29" s="93"/>
      <c r="R29" s="93"/>
      <c r="S29" s="93"/>
      <c r="T29" s="93"/>
      <c r="U29" s="93"/>
      <c r="V29" s="290"/>
      <c r="W29" s="93"/>
      <c r="X29" s="291"/>
      <c r="AA29" s="63" t="str">
        <f t="shared" si="0"/>
        <v>Добавить схему подключения</v>
      </c>
    </row>
    <row r="30" spans="1:27" ht="14.25" customHeight="1">
      <c r="A30" s="319" t="s">
        <v>294</v>
      </c>
      <c r="B30" s="319" t="s">
        <v>295</v>
      </c>
      <c r="C30" s="319" t="s">
        <v>296</v>
      </c>
      <c r="E30" s="319" t="s">
        <v>689</v>
      </c>
      <c r="K30" s="263"/>
      <c r="L30" s="802"/>
      <c r="M30" s="803"/>
      <c r="N30" s="804"/>
      <c r="O30" s="804"/>
      <c r="P30" s="804"/>
      <c r="Q30" s="804"/>
      <c r="R30" s="804"/>
      <c r="S30" s="804"/>
      <c r="T30" s="804"/>
      <c r="U30" s="804"/>
      <c r="V30" s="805"/>
      <c r="W30" s="804"/>
      <c r="X30" s="806"/>
      <c r="AA30" s="63" t="str">
        <f t="shared" si="0"/>
        <v/>
      </c>
    </row>
    <row r="31" spans="1:27" ht="14.25" customHeight="1">
      <c r="A31" s="319" t="s">
        <v>294</v>
      </c>
      <c r="B31" s="319" t="s">
        <v>295</v>
      </c>
      <c r="E31" s="319" t="s">
        <v>2311</v>
      </c>
      <c r="K31" s="734"/>
      <c r="L31" s="802"/>
      <c r="M31" s="807"/>
      <c r="N31" s="804"/>
      <c r="O31" s="804"/>
      <c r="P31" s="804"/>
      <c r="Q31" s="804"/>
      <c r="R31" s="804"/>
      <c r="S31" s="804"/>
      <c r="T31" s="804"/>
      <c r="U31" s="804"/>
      <c r="V31" s="805"/>
      <c r="W31" s="804"/>
      <c r="X31" s="806"/>
      <c r="AA31" s="63" t="str">
        <f t="shared" si="0"/>
        <v/>
      </c>
    </row>
    <row r="32" spans="1:27" ht="14.25" customHeight="1">
      <c r="A32" s="319" t="s">
        <v>2312</v>
      </c>
      <c r="E32" s="319" t="s">
        <v>199</v>
      </c>
      <c r="K32" s="263"/>
      <c r="L32" s="802"/>
      <c r="M32" s="808"/>
      <c r="N32" s="804"/>
      <c r="O32" s="804"/>
      <c r="P32" s="804"/>
      <c r="Q32" s="804"/>
      <c r="R32" s="804"/>
      <c r="S32" s="804"/>
      <c r="T32" s="804"/>
      <c r="U32" s="804"/>
      <c r="V32" s="805"/>
      <c r="W32" s="804"/>
      <c r="X32" s="806"/>
      <c r="AA32" s="63" t="str">
        <f t="shared" si="0"/>
        <v/>
      </c>
    </row>
    <row r="33" spans="5:24" ht="11.25" customHeight="1">
      <c r="E33" s="319" t="s">
        <v>572</v>
      </c>
      <c r="L33" s="809"/>
      <c r="M33" s="810"/>
      <c r="N33" s="804"/>
      <c r="O33" s="804"/>
      <c r="P33" s="804"/>
      <c r="Q33" s="804"/>
      <c r="R33" s="804"/>
      <c r="S33" s="804"/>
      <c r="T33" s="804"/>
      <c r="U33" s="804"/>
      <c r="V33" s="805"/>
      <c r="W33" s="804"/>
      <c r="X33" s="806"/>
    </row>
    <row r="34" spans="5:24" ht="11.25" customHeight="1"/>
    <row r="35" spans="5:24" ht="27" customHeight="1">
      <c r="L35" s="459" t="s">
        <v>826</v>
      </c>
      <c r="M35" s="1072" t="s">
        <v>2313</v>
      </c>
      <c r="N35" s="833"/>
      <c r="O35" s="833"/>
      <c r="P35" s="833"/>
      <c r="Q35" s="833"/>
      <c r="R35" s="833"/>
      <c r="S35" s="833"/>
      <c r="T35" s="833"/>
      <c r="U35" s="833"/>
      <c r="V35" s="833"/>
      <c r="W35" s="833"/>
      <c r="X35" s="833"/>
    </row>
    <row r="36" spans="5:24" ht="104.25" customHeight="1">
      <c r="M36" s="1072" t="s">
        <v>2314</v>
      </c>
      <c r="N36" s="833"/>
      <c r="O36" s="833"/>
      <c r="P36" s="833"/>
      <c r="Q36" s="833"/>
      <c r="R36" s="833"/>
      <c r="S36" s="833"/>
      <c r="T36" s="833"/>
      <c r="U36" s="833"/>
      <c r="V36" s="833"/>
      <c r="W36" s="833"/>
      <c r="X36" s="83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4" t="s">
        <v>2315</v>
      </c>
      <c r="B1" s="625" t="s">
        <v>2316</v>
      </c>
      <c r="C1" s="1213" t="s">
        <v>2317</v>
      </c>
      <c r="D1" s="1214"/>
      <c r="E1" s="104" t="s">
        <v>2318</v>
      </c>
    </row>
    <row r="2" spans="1:5" ht="11.25" customHeight="1">
      <c r="A2" s="812"/>
      <c r="B2" s="811" t="s">
        <v>10</v>
      </c>
      <c r="C2" s="104"/>
      <c r="D2" s="625"/>
      <c r="E2" s="104"/>
    </row>
    <row r="3" spans="1:5" ht="11.25" customHeight="1">
      <c r="A3" s="813"/>
      <c r="B3" s="814" t="s">
        <v>16</v>
      </c>
      <c r="C3" s="104"/>
      <c r="D3" s="625"/>
      <c r="E3" s="104"/>
    </row>
    <row r="4" spans="1:5" ht="11.25" customHeight="1">
      <c r="A4" s="815"/>
      <c r="B4" s="814" t="s">
        <v>1740</v>
      </c>
      <c r="C4" s="104"/>
      <c r="D4" s="625"/>
      <c r="E4" s="104"/>
    </row>
    <row r="5" spans="1:5" ht="11.25" customHeight="1">
      <c r="A5" s="816"/>
      <c r="B5" s="814" t="s">
        <v>1736</v>
      </c>
      <c r="C5" s="817" t="s">
        <v>2074</v>
      </c>
      <c r="D5" s="818" t="s">
        <v>2319</v>
      </c>
      <c r="E5" s="104"/>
    </row>
    <row r="6" spans="1:5" ht="11.25" customHeight="1">
      <c r="A6" s="819"/>
      <c r="B6" s="814" t="s">
        <v>1744</v>
      </c>
      <c r="C6" s="104"/>
      <c r="D6" s="625"/>
      <c r="E6" s="104"/>
    </row>
    <row r="7" spans="1:5" ht="11.25" customHeight="1">
      <c r="A7" s="820"/>
      <c r="B7" s="814" t="s">
        <v>1751</v>
      </c>
      <c r="C7" s="104"/>
      <c r="D7" s="625"/>
      <c r="E7" s="104"/>
    </row>
    <row r="8" spans="1:5" ht="11.25" customHeight="1">
      <c r="A8" s="817"/>
      <c r="B8" s="814" t="s">
        <v>1746</v>
      </c>
      <c r="C8" s="104"/>
      <c r="D8" s="625"/>
      <c r="E8" s="10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s="821" t="s">
        <v>2320</v>
      </c>
      <c r="B1" s="821" t="s">
        <v>2321</v>
      </c>
      <c r="C1" s="821" t="s">
        <v>2322</v>
      </c>
      <c r="D1" s="821" t="s">
        <v>2323</v>
      </c>
      <c r="E1" s="821" t="s">
        <v>2324</v>
      </c>
      <c r="F1" s="821" t="s">
        <v>2325</v>
      </c>
      <c r="G1" s="821" t="s">
        <v>2326</v>
      </c>
      <c r="H1" s="821" t="s">
        <v>2327</v>
      </c>
      <c r="I1" s="821" t="s">
        <v>2328</v>
      </c>
    </row>
    <row r="2" spans="1:9" ht="11.25" customHeight="1">
      <c r="A2" s="821" t="s">
        <v>2329</v>
      </c>
      <c r="B2" s="821" t="s">
        <v>1</v>
      </c>
      <c r="C2" s="821" t="s">
        <v>2330</v>
      </c>
      <c r="D2" s="821" t="s">
        <v>2331</v>
      </c>
      <c r="E2" s="821" t="s">
        <v>2332</v>
      </c>
      <c r="F2" s="821" t="s">
        <v>2333</v>
      </c>
      <c r="G2" t="s">
        <v>5</v>
      </c>
      <c r="H2" t="s">
        <v>5</v>
      </c>
      <c r="I2" s="821" t="s">
        <v>830</v>
      </c>
    </row>
    <row r="3" spans="1:9" ht="11.25" customHeight="1">
      <c r="A3" s="821" t="s">
        <v>2329</v>
      </c>
      <c r="B3" s="821" t="s">
        <v>1</v>
      </c>
      <c r="C3" s="821" t="s">
        <v>2334</v>
      </c>
      <c r="D3" s="821" t="s">
        <v>2331</v>
      </c>
      <c r="E3" s="821" t="s">
        <v>2332</v>
      </c>
      <c r="F3" s="821" t="s">
        <v>2335</v>
      </c>
      <c r="G3" t="s">
        <v>5</v>
      </c>
      <c r="H3" t="s">
        <v>5</v>
      </c>
      <c r="I3" s="821" t="s">
        <v>830</v>
      </c>
    </row>
    <row r="4" spans="1:9" ht="11.25" customHeight="1">
      <c r="A4" s="821" t="s">
        <v>2329</v>
      </c>
      <c r="B4" s="821" t="s">
        <v>1</v>
      </c>
      <c r="C4" s="821" t="s">
        <v>2336</v>
      </c>
      <c r="D4" s="821" t="s">
        <v>2337</v>
      </c>
      <c r="E4" s="821" t="s">
        <v>2338</v>
      </c>
      <c r="F4" s="821" t="s">
        <v>2339</v>
      </c>
      <c r="G4" t="s">
        <v>5</v>
      </c>
      <c r="H4" t="s">
        <v>5</v>
      </c>
      <c r="I4" s="821" t="s">
        <v>830</v>
      </c>
    </row>
    <row r="5" spans="1:9" ht="11.25" customHeight="1">
      <c r="A5" s="821" t="s">
        <v>2329</v>
      </c>
      <c r="B5" s="821" t="s">
        <v>1</v>
      </c>
      <c r="C5" s="821" t="s">
        <v>2340</v>
      </c>
      <c r="D5" s="821" t="s">
        <v>2341</v>
      </c>
      <c r="E5" s="821" t="s">
        <v>2342</v>
      </c>
      <c r="F5" s="821" t="s">
        <v>2343</v>
      </c>
      <c r="G5" t="s">
        <v>5</v>
      </c>
      <c r="H5" t="s">
        <v>5</v>
      </c>
      <c r="I5" s="821" t="s">
        <v>830</v>
      </c>
    </row>
    <row r="6" spans="1:9" ht="11.25" customHeight="1">
      <c r="A6" s="821" t="s">
        <v>2329</v>
      </c>
      <c r="B6" s="821" t="s">
        <v>1</v>
      </c>
      <c r="C6" s="821" t="s">
        <v>2344</v>
      </c>
      <c r="D6" s="821" t="s">
        <v>2345</v>
      </c>
      <c r="E6" s="821" t="s">
        <v>2346</v>
      </c>
      <c r="F6" s="821" t="s">
        <v>2347</v>
      </c>
      <c r="G6" t="s">
        <v>5</v>
      </c>
      <c r="H6" t="s">
        <v>5</v>
      </c>
      <c r="I6" s="821" t="s">
        <v>830</v>
      </c>
    </row>
    <row r="7" spans="1:9" ht="11.25" customHeight="1">
      <c r="A7" s="821" t="s">
        <v>2329</v>
      </c>
      <c r="B7" s="821" t="s">
        <v>1</v>
      </c>
      <c r="C7" s="821" t="s">
        <v>2348</v>
      </c>
      <c r="D7" s="821" t="s">
        <v>2349</v>
      </c>
      <c r="E7" s="821" t="s">
        <v>2350</v>
      </c>
      <c r="F7" s="821" t="s">
        <v>2351</v>
      </c>
      <c r="G7" t="s">
        <v>5</v>
      </c>
      <c r="H7" t="s">
        <v>5</v>
      </c>
      <c r="I7" s="821" t="s">
        <v>830</v>
      </c>
    </row>
    <row r="8" spans="1:9" ht="11.25" customHeight="1">
      <c r="A8" s="821" t="s">
        <v>2329</v>
      </c>
      <c r="B8" s="821" t="s">
        <v>1</v>
      </c>
      <c r="C8" s="821" t="s">
        <v>2352</v>
      </c>
      <c r="D8" s="821" t="s">
        <v>2353</v>
      </c>
      <c r="E8" s="821" t="s">
        <v>2354</v>
      </c>
      <c r="F8" s="821" t="s">
        <v>2355</v>
      </c>
      <c r="G8" t="s">
        <v>5</v>
      </c>
      <c r="H8" t="s">
        <v>5</v>
      </c>
      <c r="I8" s="821" t="s">
        <v>830</v>
      </c>
    </row>
    <row r="9" spans="1:9" ht="11.25" customHeight="1">
      <c r="A9" s="821" t="s">
        <v>2329</v>
      </c>
      <c r="B9" s="821" t="s">
        <v>1</v>
      </c>
      <c r="C9" s="821" t="s">
        <v>2356</v>
      </c>
      <c r="D9" s="821" t="s">
        <v>2357</v>
      </c>
      <c r="E9" s="821" t="s">
        <v>2358</v>
      </c>
      <c r="F9" s="821" t="s">
        <v>2335</v>
      </c>
      <c r="G9" t="s">
        <v>5</v>
      </c>
      <c r="H9" t="s">
        <v>5</v>
      </c>
      <c r="I9" s="821" t="s">
        <v>830</v>
      </c>
    </row>
    <row r="10" spans="1:9" ht="11.25" customHeight="1">
      <c r="A10" s="821" t="s">
        <v>2329</v>
      </c>
      <c r="B10" s="821" t="s">
        <v>1</v>
      </c>
      <c r="C10" s="821" t="s">
        <v>2359</v>
      </c>
      <c r="D10" s="821" t="s">
        <v>2360</v>
      </c>
      <c r="E10" s="821" t="s">
        <v>2361</v>
      </c>
      <c r="F10" s="821" t="s">
        <v>2362</v>
      </c>
      <c r="G10" t="s">
        <v>5</v>
      </c>
      <c r="H10" t="s">
        <v>5</v>
      </c>
      <c r="I10" s="821" t="s">
        <v>830</v>
      </c>
    </row>
    <row r="11" spans="1:9" ht="11.25" customHeight="1">
      <c r="A11" s="821" t="s">
        <v>2329</v>
      </c>
      <c r="B11" s="821" t="s">
        <v>1</v>
      </c>
      <c r="C11" s="821" t="s">
        <v>2363</v>
      </c>
      <c r="D11" s="821" t="s">
        <v>2364</v>
      </c>
      <c r="E11" s="821" t="s">
        <v>2365</v>
      </c>
      <c r="F11" s="821" t="s">
        <v>2366</v>
      </c>
      <c r="G11" t="s">
        <v>5</v>
      </c>
      <c r="H11" t="s">
        <v>5</v>
      </c>
      <c r="I11" s="821" t="s">
        <v>830</v>
      </c>
    </row>
    <row r="12" spans="1:9" ht="11.25" customHeight="1">
      <c r="A12" s="821" t="s">
        <v>2329</v>
      </c>
      <c r="B12" s="821" t="s">
        <v>1</v>
      </c>
      <c r="C12" s="821" t="s">
        <v>2367</v>
      </c>
      <c r="D12" s="821" t="s">
        <v>2368</v>
      </c>
      <c r="E12" s="821" t="s">
        <v>2369</v>
      </c>
      <c r="F12" s="821" t="s">
        <v>2370</v>
      </c>
      <c r="G12" t="s">
        <v>5</v>
      </c>
      <c r="H12" t="s">
        <v>5</v>
      </c>
      <c r="I12" s="821" t="s">
        <v>830</v>
      </c>
    </row>
    <row r="13" spans="1:9" ht="11.25" customHeight="1">
      <c r="A13" s="821" t="s">
        <v>2329</v>
      </c>
      <c r="B13" s="821" t="s">
        <v>1</v>
      </c>
      <c r="C13" s="821" t="s">
        <v>2371</v>
      </c>
      <c r="D13" s="821" t="s">
        <v>2372</v>
      </c>
      <c r="E13" s="821" t="s">
        <v>2373</v>
      </c>
      <c r="F13" s="821" t="s">
        <v>2374</v>
      </c>
      <c r="G13" t="s">
        <v>5</v>
      </c>
      <c r="H13" s="821" t="s">
        <v>2375</v>
      </c>
      <c r="I13" s="821" t="s">
        <v>830</v>
      </c>
    </row>
    <row r="14" spans="1:9" ht="11.25" customHeight="1">
      <c r="A14" s="821" t="s">
        <v>2329</v>
      </c>
      <c r="B14" s="821" t="s">
        <v>1</v>
      </c>
      <c r="C14" s="821" t="s">
        <v>2376</v>
      </c>
      <c r="D14" s="821" t="s">
        <v>2377</v>
      </c>
      <c r="E14" s="821" t="s">
        <v>2378</v>
      </c>
      <c r="F14" s="821" t="s">
        <v>2343</v>
      </c>
      <c r="G14" t="s">
        <v>5</v>
      </c>
      <c r="H14" t="s">
        <v>5</v>
      </c>
      <c r="I14" s="821" t="s">
        <v>830</v>
      </c>
    </row>
    <row r="15" spans="1:9" ht="11.25" customHeight="1">
      <c r="A15" s="821" t="s">
        <v>2329</v>
      </c>
      <c r="B15" s="821" t="s">
        <v>1</v>
      </c>
      <c r="C15" s="821" t="s">
        <v>2379</v>
      </c>
      <c r="D15" s="821" t="s">
        <v>2380</v>
      </c>
      <c r="E15" s="821" t="s">
        <v>2381</v>
      </c>
      <c r="F15" s="821" t="s">
        <v>2382</v>
      </c>
      <c r="G15" s="821" t="s">
        <v>2383</v>
      </c>
      <c r="H15" t="s">
        <v>5</v>
      </c>
      <c r="I15" s="821" t="s">
        <v>830</v>
      </c>
    </row>
    <row r="16" spans="1:9" ht="11.25" customHeight="1">
      <c r="A16" s="821" t="s">
        <v>2329</v>
      </c>
      <c r="B16" s="821" t="s">
        <v>1</v>
      </c>
      <c r="C16" s="821" t="s">
        <v>2384</v>
      </c>
      <c r="D16" s="821" t="s">
        <v>2385</v>
      </c>
      <c r="E16" s="821" t="s">
        <v>2386</v>
      </c>
      <c r="F16" s="821" t="s">
        <v>2387</v>
      </c>
      <c r="G16" t="s">
        <v>5</v>
      </c>
      <c r="H16" t="s">
        <v>5</v>
      </c>
      <c r="I16" s="821" t="s">
        <v>830</v>
      </c>
    </row>
    <row r="17" spans="1:9" ht="11.25" customHeight="1">
      <c r="A17" s="821" t="s">
        <v>2329</v>
      </c>
      <c r="B17" s="821" t="s">
        <v>1</v>
      </c>
      <c r="C17" s="821" t="s">
        <v>2388</v>
      </c>
      <c r="D17" s="821" t="s">
        <v>2389</v>
      </c>
      <c r="E17" s="821" t="s">
        <v>2390</v>
      </c>
      <c r="F17" s="821" t="s">
        <v>2391</v>
      </c>
      <c r="G17" t="s">
        <v>5</v>
      </c>
      <c r="H17" s="821" t="s">
        <v>2392</v>
      </c>
      <c r="I17" s="821" t="s">
        <v>830</v>
      </c>
    </row>
    <row r="18" spans="1:9" ht="11.25" customHeight="1">
      <c r="A18" s="821" t="s">
        <v>2329</v>
      </c>
      <c r="B18" s="821" t="s">
        <v>1</v>
      </c>
      <c r="C18" s="821" t="s">
        <v>2393</v>
      </c>
      <c r="D18" s="821" t="s">
        <v>2394</v>
      </c>
      <c r="E18" s="821" t="s">
        <v>2395</v>
      </c>
      <c r="F18" s="821" t="s">
        <v>2396</v>
      </c>
      <c r="G18" t="s">
        <v>5</v>
      </c>
      <c r="H18" t="s">
        <v>5</v>
      </c>
      <c r="I18" s="821" t="s">
        <v>830</v>
      </c>
    </row>
    <row r="19" spans="1:9" ht="11.25" customHeight="1">
      <c r="A19" s="821" t="s">
        <v>2329</v>
      </c>
      <c r="B19" s="821" t="s">
        <v>1</v>
      </c>
      <c r="C19" s="821" t="s">
        <v>2397</v>
      </c>
      <c r="D19" s="821" t="s">
        <v>2398</v>
      </c>
      <c r="E19" s="821" t="s">
        <v>2399</v>
      </c>
      <c r="F19" s="821" t="s">
        <v>2400</v>
      </c>
      <c r="G19" t="s">
        <v>5</v>
      </c>
      <c r="H19" t="s">
        <v>5</v>
      </c>
      <c r="I19" s="821" t="s">
        <v>830</v>
      </c>
    </row>
    <row r="20" spans="1:9" ht="11.25" customHeight="1">
      <c r="A20" s="821" t="s">
        <v>2329</v>
      </c>
      <c r="B20" s="821" t="s">
        <v>1</v>
      </c>
      <c r="C20" s="821" t="s">
        <v>2401</v>
      </c>
      <c r="D20" s="821" t="s">
        <v>2402</v>
      </c>
      <c r="E20" s="821" t="s">
        <v>2403</v>
      </c>
      <c r="F20" s="821" t="s">
        <v>2404</v>
      </c>
      <c r="G20" t="s">
        <v>5</v>
      </c>
      <c r="H20" s="821" t="s">
        <v>2405</v>
      </c>
      <c r="I20" s="821" t="s">
        <v>830</v>
      </c>
    </row>
    <row r="21" spans="1:9" ht="11.25" customHeight="1">
      <c r="A21" s="821" t="s">
        <v>2329</v>
      </c>
      <c r="B21" s="821" t="s">
        <v>1</v>
      </c>
      <c r="C21" s="821" t="s">
        <v>2406</v>
      </c>
      <c r="D21" s="821" t="s">
        <v>2407</v>
      </c>
      <c r="E21" s="821" t="s">
        <v>2408</v>
      </c>
      <c r="F21" s="821" t="s">
        <v>2409</v>
      </c>
      <c r="G21" t="s">
        <v>5</v>
      </c>
      <c r="H21" t="s">
        <v>5</v>
      </c>
      <c r="I21" s="821" t="s">
        <v>830</v>
      </c>
    </row>
    <row r="22" spans="1:9" ht="11.25" customHeight="1">
      <c r="A22" s="821" t="s">
        <v>2329</v>
      </c>
      <c r="B22" s="821" t="s">
        <v>1</v>
      </c>
      <c r="C22" s="821" t="s">
        <v>2410</v>
      </c>
      <c r="D22" s="821" t="s">
        <v>2411</v>
      </c>
      <c r="E22" s="821" t="s">
        <v>2412</v>
      </c>
      <c r="F22" s="821" t="s">
        <v>2413</v>
      </c>
      <c r="G22" t="s">
        <v>5</v>
      </c>
      <c r="H22" s="821" t="s">
        <v>2414</v>
      </c>
      <c r="I22" s="821" t="s">
        <v>830</v>
      </c>
    </row>
    <row r="23" spans="1:9" ht="11.25" customHeight="1">
      <c r="A23" s="821" t="s">
        <v>2329</v>
      </c>
      <c r="B23" s="821" t="s">
        <v>1</v>
      </c>
      <c r="C23" s="821" t="s">
        <v>2415</v>
      </c>
      <c r="D23" s="821" t="s">
        <v>2416</v>
      </c>
      <c r="E23" s="821" t="s">
        <v>2417</v>
      </c>
      <c r="F23" s="821" t="s">
        <v>2418</v>
      </c>
      <c r="G23" t="s">
        <v>5</v>
      </c>
      <c r="H23" s="821" t="s">
        <v>2419</v>
      </c>
      <c r="I23" s="821" t="s">
        <v>830</v>
      </c>
    </row>
    <row r="24" spans="1:9" ht="11.25" customHeight="1">
      <c r="A24" s="821" t="s">
        <v>2329</v>
      </c>
      <c r="B24" s="821" t="s">
        <v>1</v>
      </c>
      <c r="C24" s="821" t="s">
        <v>2420</v>
      </c>
      <c r="D24" s="821" t="s">
        <v>2421</v>
      </c>
      <c r="E24" s="821" t="s">
        <v>2422</v>
      </c>
      <c r="F24" s="821" t="s">
        <v>2355</v>
      </c>
      <c r="G24" t="s">
        <v>5</v>
      </c>
      <c r="H24" t="s">
        <v>5</v>
      </c>
      <c r="I24" s="821" t="s">
        <v>830</v>
      </c>
    </row>
    <row r="25" spans="1:9" ht="11.25" customHeight="1">
      <c r="A25" s="821" t="s">
        <v>2329</v>
      </c>
      <c r="B25" s="821" t="s">
        <v>1</v>
      </c>
      <c r="C25" s="821" t="s">
        <v>2423</v>
      </c>
      <c r="D25" s="821" t="s">
        <v>2424</v>
      </c>
      <c r="E25" s="821" t="s">
        <v>2425</v>
      </c>
      <c r="F25" s="821" t="s">
        <v>2355</v>
      </c>
      <c r="G25" t="s">
        <v>5</v>
      </c>
      <c r="H25" t="s">
        <v>5</v>
      </c>
      <c r="I25" s="821" t="s">
        <v>830</v>
      </c>
    </row>
    <row r="26" spans="1:9" ht="11.25" customHeight="1">
      <c r="A26" s="821" t="s">
        <v>2329</v>
      </c>
      <c r="B26" s="821" t="s">
        <v>1</v>
      </c>
      <c r="C26" s="821" t="s">
        <v>2426</v>
      </c>
      <c r="D26" s="821" t="s">
        <v>2427</v>
      </c>
      <c r="E26" s="821" t="s">
        <v>2428</v>
      </c>
      <c r="F26" s="821" t="s">
        <v>684</v>
      </c>
      <c r="G26" s="821" t="s">
        <v>2429</v>
      </c>
      <c r="H26" s="821" t="s">
        <v>2430</v>
      </c>
      <c r="I26" s="821" t="s">
        <v>830</v>
      </c>
    </row>
    <row r="27" spans="1:9" ht="11.25" customHeight="1">
      <c r="A27" s="821" t="s">
        <v>2329</v>
      </c>
      <c r="B27" s="821" t="s">
        <v>1</v>
      </c>
      <c r="C27" s="821" t="s">
        <v>2431</v>
      </c>
      <c r="D27" s="821" t="s">
        <v>2432</v>
      </c>
      <c r="E27" s="821" t="s">
        <v>2433</v>
      </c>
      <c r="F27" s="821" t="s">
        <v>684</v>
      </c>
      <c r="G27" t="s">
        <v>5</v>
      </c>
      <c r="H27" t="s">
        <v>5</v>
      </c>
      <c r="I27" s="821" t="s">
        <v>830</v>
      </c>
    </row>
    <row r="28" spans="1:9" ht="11.25" customHeight="1">
      <c r="A28" s="821" t="s">
        <v>2329</v>
      </c>
      <c r="B28" s="821" t="s">
        <v>1</v>
      </c>
      <c r="C28" s="821" t="s">
        <v>2434</v>
      </c>
      <c r="D28" s="821" t="s">
        <v>2435</v>
      </c>
      <c r="E28" s="821" t="s">
        <v>2436</v>
      </c>
      <c r="F28" s="821" t="s">
        <v>684</v>
      </c>
      <c r="G28" t="s">
        <v>5</v>
      </c>
      <c r="H28" t="s">
        <v>5</v>
      </c>
      <c r="I28" s="821" t="s">
        <v>830</v>
      </c>
    </row>
    <row r="29" spans="1:9" ht="11.25" customHeight="1">
      <c r="A29" s="821" t="s">
        <v>2329</v>
      </c>
      <c r="B29" s="821" t="s">
        <v>1</v>
      </c>
      <c r="C29" s="821" t="s">
        <v>2437</v>
      </c>
      <c r="D29" s="821" t="s">
        <v>2438</v>
      </c>
      <c r="E29" s="821" t="s">
        <v>2439</v>
      </c>
      <c r="F29" s="821" t="s">
        <v>684</v>
      </c>
      <c r="G29" t="s">
        <v>5</v>
      </c>
      <c r="H29" t="s">
        <v>5</v>
      </c>
      <c r="I29" s="821" t="s">
        <v>830</v>
      </c>
    </row>
    <row r="30" spans="1:9" ht="11.25" customHeight="1">
      <c r="A30" s="821" t="s">
        <v>2329</v>
      </c>
      <c r="B30" s="821" t="s">
        <v>1</v>
      </c>
      <c r="C30" s="821" t="s">
        <v>2440</v>
      </c>
      <c r="D30" s="821" t="s">
        <v>2441</v>
      </c>
      <c r="E30" s="821" t="s">
        <v>2442</v>
      </c>
      <c r="F30" s="821" t="s">
        <v>684</v>
      </c>
      <c r="G30" t="s">
        <v>5</v>
      </c>
      <c r="H30" s="821" t="s">
        <v>2443</v>
      </c>
      <c r="I30" s="821" t="s">
        <v>830</v>
      </c>
    </row>
    <row r="31" spans="1:9" ht="11.25" customHeight="1">
      <c r="A31" s="821" t="s">
        <v>2329</v>
      </c>
      <c r="B31" s="821" t="s">
        <v>1</v>
      </c>
      <c r="C31" s="821" t="s">
        <v>2444</v>
      </c>
      <c r="D31" s="821" t="s">
        <v>2445</v>
      </c>
      <c r="E31" s="821" t="s">
        <v>2446</v>
      </c>
      <c r="F31" s="821" t="s">
        <v>684</v>
      </c>
      <c r="G31" t="s">
        <v>5</v>
      </c>
      <c r="H31" s="821" t="s">
        <v>2447</v>
      </c>
      <c r="I31" s="821" t="s">
        <v>830</v>
      </c>
    </row>
    <row r="32" spans="1:9" ht="11.25" customHeight="1">
      <c r="A32" s="821" t="s">
        <v>2329</v>
      </c>
      <c r="B32" s="821" t="s">
        <v>1</v>
      </c>
      <c r="C32" s="821" t="s">
        <v>2448</v>
      </c>
      <c r="D32" s="821" t="s">
        <v>2449</v>
      </c>
      <c r="E32" s="821" t="s">
        <v>2450</v>
      </c>
      <c r="F32" s="821" t="s">
        <v>684</v>
      </c>
      <c r="G32" t="s">
        <v>5</v>
      </c>
      <c r="H32" t="s">
        <v>5</v>
      </c>
      <c r="I32" s="821" t="s">
        <v>830</v>
      </c>
    </row>
    <row r="33" spans="1:9" ht="11.25" customHeight="1">
      <c r="A33" s="821" t="s">
        <v>2329</v>
      </c>
      <c r="B33" s="821" t="s">
        <v>1</v>
      </c>
      <c r="C33" s="821" t="s">
        <v>2451</v>
      </c>
      <c r="D33" s="821" t="s">
        <v>2452</v>
      </c>
      <c r="E33" s="821" t="s">
        <v>2453</v>
      </c>
      <c r="F33" s="821" t="s">
        <v>684</v>
      </c>
      <c r="G33" t="s">
        <v>5</v>
      </c>
      <c r="H33" t="s">
        <v>5</v>
      </c>
      <c r="I33" s="821" t="s">
        <v>830</v>
      </c>
    </row>
    <row r="34" spans="1:9" ht="11.25" customHeight="1">
      <c r="A34" s="821" t="s">
        <v>2329</v>
      </c>
      <c r="B34" s="821" t="s">
        <v>1</v>
      </c>
      <c r="C34" s="821" t="s">
        <v>2454</v>
      </c>
      <c r="D34" s="821" t="s">
        <v>2455</v>
      </c>
      <c r="E34" s="821" t="s">
        <v>2456</v>
      </c>
      <c r="F34" s="821" t="s">
        <v>684</v>
      </c>
      <c r="G34" t="s">
        <v>5</v>
      </c>
      <c r="H34" s="821" t="s">
        <v>2430</v>
      </c>
      <c r="I34" s="821" t="s">
        <v>830</v>
      </c>
    </row>
    <row r="35" spans="1:9" ht="11.25" customHeight="1">
      <c r="A35" s="821" t="s">
        <v>2329</v>
      </c>
      <c r="B35" s="821" t="s">
        <v>1</v>
      </c>
      <c r="C35" s="821" t="s">
        <v>2457</v>
      </c>
      <c r="D35" s="821" t="s">
        <v>2458</v>
      </c>
      <c r="E35" s="821" t="s">
        <v>2459</v>
      </c>
      <c r="F35" s="821" t="s">
        <v>2460</v>
      </c>
      <c r="G35" t="s">
        <v>5</v>
      </c>
      <c r="H35" t="s">
        <v>5</v>
      </c>
      <c r="I35" s="821" t="s">
        <v>830</v>
      </c>
    </row>
    <row r="36" spans="1:9" ht="11.25" customHeight="1">
      <c r="A36" s="821" t="s">
        <v>2329</v>
      </c>
      <c r="B36" s="821" t="s">
        <v>1</v>
      </c>
      <c r="C36" s="821" t="s">
        <v>2461</v>
      </c>
      <c r="D36" s="821" t="s">
        <v>2462</v>
      </c>
      <c r="E36" s="821" t="s">
        <v>2463</v>
      </c>
      <c r="F36" s="821" t="s">
        <v>2460</v>
      </c>
      <c r="G36" t="s">
        <v>5</v>
      </c>
      <c r="H36" t="s">
        <v>5</v>
      </c>
      <c r="I36" s="821" t="s">
        <v>830</v>
      </c>
    </row>
    <row r="37" spans="1:9" ht="11.25" customHeight="1">
      <c r="A37" s="821" t="s">
        <v>2329</v>
      </c>
      <c r="B37" s="821" t="s">
        <v>1</v>
      </c>
      <c r="C37" s="821" t="s">
        <v>2464</v>
      </c>
      <c r="D37" s="821" t="s">
        <v>2465</v>
      </c>
      <c r="E37" s="821" t="s">
        <v>2466</v>
      </c>
      <c r="F37" s="821" t="s">
        <v>2467</v>
      </c>
      <c r="G37" t="s">
        <v>5</v>
      </c>
      <c r="H37" t="s">
        <v>5</v>
      </c>
      <c r="I37" s="821" t="s">
        <v>830</v>
      </c>
    </row>
    <row r="38" spans="1:9" ht="11.25" customHeight="1">
      <c r="A38" s="821" t="s">
        <v>2329</v>
      </c>
      <c r="B38" s="821" t="s">
        <v>1</v>
      </c>
      <c r="C38" t="s">
        <v>5</v>
      </c>
      <c r="D38" s="821" t="s">
        <v>2468</v>
      </c>
      <c r="E38" s="821" t="s">
        <v>2469</v>
      </c>
      <c r="F38" s="821" t="s">
        <v>2382</v>
      </c>
      <c r="G38" t="s">
        <v>5</v>
      </c>
      <c r="H38" t="s">
        <v>5</v>
      </c>
      <c r="I38" s="821" t="s">
        <v>830</v>
      </c>
    </row>
    <row r="39" spans="1:9" ht="11.25" customHeight="1">
      <c r="A39" s="821" t="s">
        <v>2329</v>
      </c>
      <c r="B39" s="821" t="s">
        <v>1</v>
      </c>
      <c r="C39" s="821" t="s">
        <v>2470</v>
      </c>
      <c r="D39" s="821" t="s">
        <v>2471</v>
      </c>
      <c r="E39" s="821" t="s">
        <v>2472</v>
      </c>
      <c r="F39" s="821" t="s">
        <v>2473</v>
      </c>
      <c r="G39" t="s">
        <v>5</v>
      </c>
      <c r="H39" t="s">
        <v>5</v>
      </c>
      <c r="I39" s="821" t="s">
        <v>830</v>
      </c>
    </row>
    <row r="40" spans="1:9" ht="11.25" customHeight="1">
      <c r="A40" s="821" t="s">
        <v>2329</v>
      </c>
      <c r="B40" s="821" t="s">
        <v>1</v>
      </c>
      <c r="C40" s="821" t="s">
        <v>2474</v>
      </c>
      <c r="D40" s="821" t="s">
        <v>2475</v>
      </c>
      <c r="E40" s="821" t="s">
        <v>2476</v>
      </c>
      <c r="F40" s="821" t="s">
        <v>2473</v>
      </c>
      <c r="G40" t="s">
        <v>5</v>
      </c>
      <c r="H40" t="s">
        <v>5</v>
      </c>
      <c r="I40" s="821" t="s">
        <v>830</v>
      </c>
    </row>
    <row r="41" spans="1:9" ht="11.25" customHeight="1">
      <c r="A41" s="821" t="s">
        <v>2329</v>
      </c>
      <c r="B41" s="821" t="s">
        <v>1</v>
      </c>
      <c r="C41" s="821" t="s">
        <v>2477</v>
      </c>
      <c r="D41" s="821" t="s">
        <v>2478</v>
      </c>
      <c r="E41" s="821" t="s">
        <v>2479</v>
      </c>
      <c r="F41" s="821" t="s">
        <v>2480</v>
      </c>
      <c r="G41" t="s">
        <v>5</v>
      </c>
      <c r="H41" s="821" t="s">
        <v>2481</v>
      </c>
      <c r="I41" s="821" t="s">
        <v>830</v>
      </c>
    </row>
    <row r="42" spans="1:9" ht="11.25" customHeight="1">
      <c r="A42" s="821" t="s">
        <v>2329</v>
      </c>
      <c r="B42" s="821" t="s">
        <v>1</v>
      </c>
      <c r="C42" s="821" t="s">
        <v>2482</v>
      </c>
      <c r="D42" s="821" t="s">
        <v>2483</v>
      </c>
      <c r="E42" s="821" t="s">
        <v>2484</v>
      </c>
      <c r="F42" s="821" t="s">
        <v>2485</v>
      </c>
      <c r="G42" t="s">
        <v>5</v>
      </c>
      <c r="H42" t="s">
        <v>5</v>
      </c>
      <c r="I42" s="821" t="s">
        <v>830</v>
      </c>
    </row>
    <row r="43" spans="1:9" ht="11.25" customHeight="1">
      <c r="A43" s="821" t="s">
        <v>2329</v>
      </c>
      <c r="B43" s="821" t="s">
        <v>1</v>
      </c>
      <c r="C43" s="821" t="s">
        <v>2486</v>
      </c>
      <c r="D43" s="821" t="s">
        <v>2487</v>
      </c>
      <c r="E43" s="821" t="s">
        <v>2488</v>
      </c>
      <c r="F43" s="821" t="s">
        <v>2355</v>
      </c>
      <c r="G43" t="s">
        <v>5</v>
      </c>
      <c r="H43" t="s">
        <v>5</v>
      </c>
      <c r="I43" s="821" t="s">
        <v>830</v>
      </c>
    </row>
    <row r="44" spans="1:9" ht="11.25" customHeight="1">
      <c r="A44" s="821" t="s">
        <v>2329</v>
      </c>
      <c r="B44" s="821" t="s">
        <v>1</v>
      </c>
      <c r="C44" s="821" t="s">
        <v>2489</v>
      </c>
      <c r="D44" s="821" t="s">
        <v>2490</v>
      </c>
      <c r="E44" s="821" t="s">
        <v>2491</v>
      </c>
      <c r="F44" s="821" t="s">
        <v>2362</v>
      </c>
      <c r="G44" t="s">
        <v>5</v>
      </c>
      <c r="H44" t="s">
        <v>5</v>
      </c>
      <c r="I44" s="821" t="s">
        <v>830</v>
      </c>
    </row>
    <row r="45" spans="1:9" ht="11.25" customHeight="1">
      <c r="A45" s="821" t="s">
        <v>2329</v>
      </c>
      <c r="B45" s="821" t="s">
        <v>1</v>
      </c>
      <c r="C45" s="821" t="s">
        <v>2492</v>
      </c>
      <c r="D45" s="821" t="s">
        <v>2493</v>
      </c>
      <c r="E45" s="821" t="s">
        <v>2494</v>
      </c>
      <c r="F45" s="821" t="s">
        <v>2413</v>
      </c>
      <c r="G45" t="s">
        <v>5</v>
      </c>
      <c r="H45" t="s">
        <v>5</v>
      </c>
      <c r="I45" s="821" t="s">
        <v>830</v>
      </c>
    </row>
    <row r="46" spans="1:9" ht="11.25" customHeight="1">
      <c r="A46" s="821" t="s">
        <v>2329</v>
      </c>
      <c r="B46" s="821" t="s">
        <v>1</v>
      </c>
      <c r="C46" s="821" t="s">
        <v>2495</v>
      </c>
      <c r="D46" s="821" t="s">
        <v>2496</v>
      </c>
      <c r="E46" s="821" t="s">
        <v>2497</v>
      </c>
      <c r="F46" s="821" t="s">
        <v>2498</v>
      </c>
      <c r="G46" t="s">
        <v>5</v>
      </c>
      <c r="H46" t="s">
        <v>5</v>
      </c>
      <c r="I46" s="821" t="s">
        <v>830</v>
      </c>
    </row>
    <row r="47" spans="1:9" ht="11.25" customHeight="1">
      <c r="A47" s="821" t="s">
        <v>2329</v>
      </c>
      <c r="B47" s="821" t="s">
        <v>1</v>
      </c>
      <c r="C47" s="821" t="s">
        <v>2499</v>
      </c>
      <c r="D47" s="821" t="s">
        <v>2500</v>
      </c>
      <c r="E47" s="821" t="s">
        <v>2501</v>
      </c>
      <c r="F47" s="821" t="s">
        <v>2502</v>
      </c>
      <c r="G47" t="s">
        <v>5</v>
      </c>
      <c r="H47" t="s">
        <v>5</v>
      </c>
      <c r="I47" s="821" t="s">
        <v>830</v>
      </c>
    </row>
    <row r="48" spans="1:9" ht="11.25" customHeight="1">
      <c r="A48" s="821" t="s">
        <v>2329</v>
      </c>
      <c r="B48" s="821" t="s">
        <v>1</v>
      </c>
      <c r="C48" s="821" t="s">
        <v>2503</v>
      </c>
      <c r="D48" s="821" t="s">
        <v>2504</v>
      </c>
      <c r="E48" s="821" t="s">
        <v>2505</v>
      </c>
      <c r="F48" s="821" t="s">
        <v>2498</v>
      </c>
      <c r="G48" t="s">
        <v>5</v>
      </c>
      <c r="H48" t="s">
        <v>5</v>
      </c>
      <c r="I48" s="821" t="s">
        <v>830</v>
      </c>
    </row>
    <row r="49" spans="1:9" ht="11.25" customHeight="1">
      <c r="A49" s="821" t="s">
        <v>2329</v>
      </c>
      <c r="B49" s="821" t="s">
        <v>1</v>
      </c>
      <c r="C49" s="821" t="s">
        <v>2506</v>
      </c>
      <c r="D49" s="821" t="s">
        <v>2507</v>
      </c>
      <c r="E49" s="821" t="s">
        <v>2508</v>
      </c>
      <c r="F49" s="821" t="s">
        <v>2351</v>
      </c>
      <c r="G49" t="s">
        <v>5</v>
      </c>
      <c r="H49" t="s">
        <v>5</v>
      </c>
      <c r="I49" s="821" t="s">
        <v>830</v>
      </c>
    </row>
    <row r="50" spans="1:9" ht="11.25" customHeight="1">
      <c r="A50" s="821" t="s">
        <v>2329</v>
      </c>
      <c r="B50" s="821" t="s">
        <v>1</v>
      </c>
      <c r="C50" s="821" t="s">
        <v>2509</v>
      </c>
      <c r="D50" s="821" t="s">
        <v>2510</v>
      </c>
      <c r="E50" s="821" t="s">
        <v>2511</v>
      </c>
      <c r="F50" s="821" t="s">
        <v>2512</v>
      </c>
      <c r="G50" s="821" t="s">
        <v>2513</v>
      </c>
      <c r="H50" t="s">
        <v>5</v>
      </c>
      <c r="I50" s="821" t="s">
        <v>830</v>
      </c>
    </row>
    <row r="51" spans="1:9" ht="11.25" customHeight="1">
      <c r="A51" s="821" t="s">
        <v>2329</v>
      </c>
      <c r="B51" s="821" t="s">
        <v>1</v>
      </c>
      <c r="C51" s="821" t="s">
        <v>2514</v>
      </c>
      <c r="D51" s="821" t="s">
        <v>2515</v>
      </c>
      <c r="E51" s="821" t="s">
        <v>2516</v>
      </c>
      <c r="F51" s="821" t="s">
        <v>2517</v>
      </c>
      <c r="G51" t="s">
        <v>5</v>
      </c>
      <c r="H51" t="s">
        <v>5</v>
      </c>
      <c r="I51" s="821" t="s">
        <v>830</v>
      </c>
    </row>
    <row r="52" spans="1:9" ht="11.25" customHeight="1">
      <c r="A52" s="821" t="s">
        <v>2329</v>
      </c>
      <c r="B52" s="821" t="s">
        <v>1</v>
      </c>
      <c r="C52" s="821" t="s">
        <v>2518</v>
      </c>
      <c r="D52" s="821" t="s">
        <v>2519</v>
      </c>
      <c r="E52" s="821" t="s">
        <v>2520</v>
      </c>
      <c r="F52" s="821" t="s">
        <v>2396</v>
      </c>
      <c r="G52" t="s">
        <v>5</v>
      </c>
      <c r="H52" t="s">
        <v>5</v>
      </c>
      <c r="I52" s="821" t="s">
        <v>830</v>
      </c>
    </row>
    <row r="53" spans="1:9" ht="11.25" customHeight="1">
      <c r="A53" s="821" t="s">
        <v>2329</v>
      </c>
      <c r="B53" s="821" t="s">
        <v>1</v>
      </c>
      <c r="C53" s="821" t="s">
        <v>2521</v>
      </c>
      <c r="D53" s="821" t="s">
        <v>2519</v>
      </c>
      <c r="E53" s="821" t="s">
        <v>2522</v>
      </c>
      <c r="F53" s="821" t="s">
        <v>2396</v>
      </c>
      <c r="G53" t="s">
        <v>5</v>
      </c>
      <c r="H53" t="s">
        <v>5</v>
      </c>
      <c r="I53" s="821" t="s">
        <v>830</v>
      </c>
    </row>
    <row r="54" spans="1:9" ht="11.25" customHeight="1">
      <c r="A54" s="821" t="s">
        <v>2329</v>
      </c>
      <c r="B54" s="821" t="s">
        <v>1</v>
      </c>
      <c r="C54" s="821" t="s">
        <v>2523</v>
      </c>
      <c r="D54" s="821" t="s">
        <v>2524</v>
      </c>
      <c r="E54" s="821" t="s">
        <v>2525</v>
      </c>
      <c r="F54" s="821" t="s">
        <v>2526</v>
      </c>
      <c r="G54" t="s">
        <v>5</v>
      </c>
      <c r="H54" t="s">
        <v>5</v>
      </c>
      <c r="I54" s="821" t="s">
        <v>830</v>
      </c>
    </row>
    <row r="55" spans="1:9" ht="11.25" customHeight="1">
      <c r="A55" s="821" t="s">
        <v>2329</v>
      </c>
      <c r="B55" s="821" t="s">
        <v>1</v>
      </c>
      <c r="C55" s="821" t="s">
        <v>2527</v>
      </c>
      <c r="D55" s="821" t="s">
        <v>2524</v>
      </c>
      <c r="E55" s="821" t="s">
        <v>2528</v>
      </c>
      <c r="F55" s="821" t="s">
        <v>2529</v>
      </c>
      <c r="G55" t="s">
        <v>5</v>
      </c>
      <c r="H55" t="s">
        <v>5</v>
      </c>
      <c r="I55" s="821" t="s">
        <v>830</v>
      </c>
    </row>
    <row r="56" spans="1:9" ht="11.25" customHeight="1">
      <c r="A56" s="821" t="s">
        <v>2329</v>
      </c>
      <c r="B56" s="821" t="s">
        <v>1</v>
      </c>
      <c r="C56" s="821" t="s">
        <v>2530</v>
      </c>
      <c r="D56" s="821" t="s">
        <v>2524</v>
      </c>
      <c r="E56" s="821" t="s">
        <v>2531</v>
      </c>
      <c r="F56" s="821" t="s">
        <v>2532</v>
      </c>
      <c r="G56" t="s">
        <v>5</v>
      </c>
      <c r="H56" t="s">
        <v>5</v>
      </c>
      <c r="I56" s="821" t="s">
        <v>830</v>
      </c>
    </row>
    <row r="57" spans="1:9" ht="11.25" customHeight="1">
      <c r="A57" s="821" t="s">
        <v>2329</v>
      </c>
      <c r="B57" s="821" t="s">
        <v>1</v>
      </c>
      <c r="C57" s="821" t="s">
        <v>2533</v>
      </c>
      <c r="D57" s="821" t="s">
        <v>2524</v>
      </c>
      <c r="E57" s="821" t="s">
        <v>2534</v>
      </c>
      <c r="F57" s="821" t="s">
        <v>2502</v>
      </c>
      <c r="G57" t="s">
        <v>5</v>
      </c>
      <c r="H57" t="s">
        <v>5</v>
      </c>
      <c r="I57" s="821" t="s">
        <v>830</v>
      </c>
    </row>
    <row r="58" spans="1:9" ht="11.25" customHeight="1">
      <c r="A58" s="821" t="s">
        <v>2329</v>
      </c>
      <c r="B58" s="821" t="s">
        <v>1</v>
      </c>
      <c r="C58" s="821" t="s">
        <v>2535</v>
      </c>
      <c r="D58" s="821" t="s">
        <v>2524</v>
      </c>
      <c r="E58" s="821" t="s">
        <v>2536</v>
      </c>
      <c r="F58" s="821" t="s">
        <v>2485</v>
      </c>
      <c r="G58" t="s">
        <v>5</v>
      </c>
      <c r="H58" t="s">
        <v>5</v>
      </c>
      <c r="I58" s="821" t="s">
        <v>830</v>
      </c>
    </row>
    <row r="59" spans="1:9" ht="11.25" customHeight="1">
      <c r="A59" s="821" t="s">
        <v>2329</v>
      </c>
      <c r="B59" s="821" t="s">
        <v>1</v>
      </c>
      <c r="C59" s="821" t="s">
        <v>2537</v>
      </c>
      <c r="D59" s="821" t="s">
        <v>2538</v>
      </c>
      <c r="E59" s="821" t="s">
        <v>2539</v>
      </c>
      <c r="F59" s="821" t="s">
        <v>2396</v>
      </c>
      <c r="G59" t="s">
        <v>5</v>
      </c>
      <c r="H59" t="s">
        <v>5</v>
      </c>
      <c r="I59" s="821" t="s">
        <v>830</v>
      </c>
    </row>
    <row r="60" spans="1:9" ht="11.25" customHeight="1">
      <c r="A60" s="821" t="s">
        <v>2329</v>
      </c>
      <c r="B60" s="821" t="s">
        <v>1</v>
      </c>
      <c r="C60" s="821" t="s">
        <v>2540</v>
      </c>
      <c r="D60" s="821" t="s">
        <v>2541</v>
      </c>
      <c r="E60" s="821" t="s">
        <v>2542</v>
      </c>
      <c r="F60" s="821" t="s">
        <v>2351</v>
      </c>
      <c r="G60" t="s">
        <v>5</v>
      </c>
      <c r="H60" t="s">
        <v>5</v>
      </c>
      <c r="I60" s="821" t="s">
        <v>830</v>
      </c>
    </row>
    <row r="61" spans="1:9" ht="11.25" customHeight="1">
      <c r="A61" s="821" t="s">
        <v>2329</v>
      </c>
      <c r="B61" s="821" t="s">
        <v>1</v>
      </c>
      <c r="C61" s="821" t="s">
        <v>2543</v>
      </c>
      <c r="D61" s="821" t="s">
        <v>2544</v>
      </c>
      <c r="E61" s="821" t="s">
        <v>2545</v>
      </c>
      <c r="F61" s="821" t="s">
        <v>2362</v>
      </c>
      <c r="G61" t="s">
        <v>5</v>
      </c>
      <c r="H61" t="s">
        <v>5</v>
      </c>
      <c r="I61" s="821" t="s">
        <v>830</v>
      </c>
    </row>
    <row r="62" spans="1:9" ht="11.25" customHeight="1">
      <c r="A62" s="821" t="s">
        <v>2329</v>
      </c>
      <c r="B62" s="821" t="s">
        <v>1</v>
      </c>
      <c r="C62" s="821" t="s">
        <v>2546</v>
      </c>
      <c r="D62" s="821" t="s">
        <v>2547</v>
      </c>
      <c r="E62" s="821" t="s">
        <v>2548</v>
      </c>
      <c r="F62" s="821" t="s">
        <v>2351</v>
      </c>
      <c r="G62" s="821" t="s">
        <v>2549</v>
      </c>
      <c r="H62" t="s">
        <v>5</v>
      </c>
      <c r="I62" s="821" t="s">
        <v>830</v>
      </c>
    </row>
    <row r="63" spans="1:9" ht="11.25" customHeight="1">
      <c r="A63" s="821" t="s">
        <v>2329</v>
      </c>
      <c r="B63" s="821" t="s">
        <v>1</v>
      </c>
      <c r="C63" s="821" t="s">
        <v>2550</v>
      </c>
      <c r="D63" s="821" t="s">
        <v>2551</v>
      </c>
      <c r="E63" s="821" t="s">
        <v>2552</v>
      </c>
      <c r="F63" s="821" t="s">
        <v>2473</v>
      </c>
      <c r="G63" t="s">
        <v>5</v>
      </c>
      <c r="H63" t="s">
        <v>5</v>
      </c>
      <c r="I63" s="821" t="s">
        <v>830</v>
      </c>
    </row>
    <row r="64" spans="1:9" ht="11.25" customHeight="1">
      <c r="A64" s="821" t="s">
        <v>2329</v>
      </c>
      <c r="B64" s="821" t="s">
        <v>1</v>
      </c>
      <c r="C64" s="821" t="s">
        <v>2553</v>
      </c>
      <c r="D64" s="821" t="s">
        <v>2554</v>
      </c>
      <c r="E64" s="821" t="s">
        <v>2555</v>
      </c>
      <c r="F64" s="821" t="s">
        <v>2382</v>
      </c>
      <c r="G64" t="s">
        <v>5</v>
      </c>
      <c r="H64" t="s">
        <v>5</v>
      </c>
      <c r="I64" s="821" t="s">
        <v>830</v>
      </c>
    </row>
    <row r="65" spans="1:9" ht="11.25" customHeight="1">
      <c r="A65" s="821" t="s">
        <v>2329</v>
      </c>
      <c r="B65" s="821" t="s">
        <v>1</v>
      </c>
      <c r="C65" s="821" t="s">
        <v>2556</v>
      </c>
      <c r="D65" s="821" t="s">
        <v>2557</v>
      </c>
      <c r="E65" s="821" t="s">
        <v>2558</v>
      </c>
      <c r="F65" s="821" t="s">
        <v>2418</v>
      </c>
      <c r="G65" t="s">
        <v>5</v>
      </c>
      <c r="H65" t="s">
        <v>5</v>
      </c>
      <c r="I65" s="821" t="s">
        <v>830</v>
      </c>
    </row>
    <row r="66" spans="1:9" ht="11.25" customHeight="1">
      <c r="A66" s="821" t="s">
        <v>2329</v>
      </c>
      <c r="B66" s="821" t="s">
        <v>1</v>
      </c>
      <c r="C66" s="821" t="s">
        <v>2559</v>
      </c>
      <c r="D66" s="821" t="s">
        <v>2560</v>
      </c>
      <c r="E66" s="821" t="s">
        <v>2561</v>
      </c>
      <c r="F66" s="821" t="s">
        <v>2413</v>
      </c>
      <c r="G66" s="821" t="s">
        <v>2562</v>
      </c>
      <c r="H66" t="s">
        <v>5</v>
      </c>
      <c r="I66" s="821" t="s">
        <v>830</v>
      </c>
    </row>
    <row r="67" spans="1:9" ht="11.25" customHeight="1">
      <c r="A67" s="821" t="s">
        <v>2329</v>
      </c>
      <c r="B67" s="821" t="s">
        <v>1</v>
      </c>
      <c r="C67" s="821" t="s">
        <v>2563</v>
      </c>
      <c r="D67" s="821" t="s">
        <v>2564</v>
      </c>
      <c r="E67" s="821" t="s">
        <v>2565</v>
      </c>
      <c r="F67" s="821" t="s">
        <v>2351</v>
      </c>
      <c r="G67" t="s">
        <v>5</v>
      </c>
      <c r="H67" t="s">
        <v>5</v>
      </c>
      <c r="I67" s="821" t="s">
        <v>830</v>
      </c>
    </row>
    <row r="68" spans="1:9" ht="11.25" customHeight="1">
      <c r="A68" s="821" t="s">
        <v>2329</v>
      </c>
      <c r="B68" s="821" t="s">
        <v>1</v>
      </c>
      <c r="C68" s="821" t="s">
        <v>2566</v>
      </c>
      <c r="D68" s="821" t="s">
        <v>2567</v>
      </c>
      <c r="E68" s="821" t="s">
        <v>2568</v>
      </c>
      <c r="F68" s="821" t="s">
        <v>2569</v>
      </c>
      <c r="G68" s="821" t="s">
        <v>2570</v>
      </c>
      <c r="H68" t="s">
        <v>5</v>
      </c>
      <c r="I68" s="821" t="s">
        <v>830</v>
      </c>
    </row>
    <row r="69" spans="1:9" ht="11.25" customHeight="1">
      <c r="A69" s="821" t="s">
        <v>2329</v>
      </c>
      <c r="B69" s="821" t="s">
        <v>1</v>
      </c>
      <c r="C69" s="821" t="s">
        <v>2571</v>
      </c>
      <c r="D69" s="821" t="s">
        <v>2572</v>
      </c>
      <c r="E69" s="821" t="s">
        <v>2573</v>
      </c>
      <c r="F69" s="821" t="s">
        <v>2339</v>
      </c>
      <c r="G69" t="s">
        <v>5</v>
      </c>
      <c r="H69" s="821" t="s">
        <v>2392</v>
      </c>
      <c r="I69" s="821" t="s">
        <v>830</v>
      </c>
    </row>
    <row r="70" spans="1:9" ht="11.25" customHeight="1">
      <c r="A70" s="821" t="s">
        <v>2329</v>
      </c>
      <c r="B70" s="821" t="s">
        <v>1</v>
      </c>
      <c r="C70" s="821" t="s">
        <v>2574</v>
      </c>
      <c r="D70" s="821" t="s">
        <v>2575</v>
      </c>
      <c r="E70" s="821" t="s">
        <v>2576</v>
      </c>
      <c r="F70" s="821" t="s">
        <v>2400</v>
      </c>
      <c r="G70" t="s">
        <v>5</v>
      </c>
      <c r="H70" t="s">
        <v>5</v>
      </c>
      <c r="I70" s="821" t="s">
        <v>830</v>
      </c>
    </row>
    <row r="71" spans="1:9" ht="11.25" customHeight="1">
      <c r="A71" s="821" t="s">
        <v>2329</v>
      </c>
      <c r="B71" s="821" t="s">
        <v>1</v>
      </c>
      <c r="C71" s="821" t="s">
        <v>2577</v>
      </c>
      <c r="D71" s="821" t="s">
        <v>2578</v>
      </c>
      <c r="E71" s="821" t="s">
        <v>2579</v>
      </c>
      <c r="F71" s="821" t="s">
        <v>2580</v>
      </c>
      <c r="G71" t="s">
        <v>5</v>
      </c>
      <c r="H71" t="s">
        <v>5</v>
      </c>
      <c r="I71" s="821" t="s">
        <v>830</v>
      </c>
    </row>
    <row r="72" spans="1:9" ht="11.25" customHeight="1">
      <c r="A72" s="821" t="s">
        <v>2329</v>
      </c>
      <c r="B72" s="821" t="s">
        <v>1</v>
      </c>
      <c r="C72" s="821" t="s">
        <v>2581</v>
      </c>
      <c r="D72" s="821" t="s">
        <v>2582</v>
      </c>
      <c r="E72" s="821" t="s">
        <v>2583</v>
      </c>
      <c r="F72" s="821" t="s">
        <v>2485</v>
      </c>
      <c r="G72" t="s">
        <v>5</v>
      </c>
      <c r="H72" t="s">
        <v>5</v>
      </c>
      <c r="I72" s="821" t="s">
        <v>830</v>
      </c>
    </row>
    <row r="73" spans="1:9" ht="11.25" customHeight="1">
      <c r="A73" s="821" t="s">
        <v>2329</v>
      </c>
      <c r="B73" s="821" t="s">
        <v>1</v>
      </c>
      <c r="C73" s="821" t="s">
        <v>2584</v>
      </c>
      <c r="D73" s="821" t="s">
        <v>2585</v>
      </c>
      <c r="E73" s="821" t="s">
        <v>2586</v>
      </c>
      <c r="F73" s="821" t="s">
        <v>2467</v>
      </c>
      <c r="G73" t="s">
        <v>5</v>
      </c>
      <c r="H73" t="s">
        <v>5</v>
      </c>
      <c r="I73" s="821" t="s">
        <v>830</v>
      </c>
    </row>
    <row r="74" spans="1:9" ht="11.25" customHeight="1">
      <c r="A74" s="821" t="s">
        <v>2329</v>
      </c>
      <c r="B74" s="821" t="s">
        <v>1</v>
      </c>
      <c r="C74" s="821" t="s">
        <v>2587</v>
      </c>
      <c r="D74" s="821" t="s">
        <v>2588</v>
      </c>
      <c r="E74" s="821" t="s">
        <v>2589</v>
      </c>
      <c r="F74" s="821" t="s">
        <v>2351</v>
      </c>
      <c r="G74" t="s">
        <v>5</v>
      </c>
      <c r="H74" t="s">
        <v>5</v>
      </c>
      <c r="I74" s="821" t="s">
        <v>830</v>
      </c>
    </row>
    <row r="75" spans="1:9" ht="11.25" customHeight="1">
      <c r="A75" s="821" t="s">
        <v>2329</v>
      </c>
      <c r="B75" s="821" t="s">
        <v>1</v>
      </c>
      <c r="C75" s="821" t="s">
        <v>2590</v>
      </c>
      <c r="D75" s="821" t="s">
        <v>2591</v>
      </c>
      <c r="E75" s="821" t="s">
        <v>2592</v>
      </c>
      <c r="F75" s="821" t="s">
        <v>2593</v>
      </c>
      <c r="G75" t="s">
        <v>5</v>
      </c>
      <c r="H75" s="821" t="s">
        <v>2405</v>
      </c>
      <c r="I75" s="821" t="s">
        <v>830</v>
      </c>
    </row>
    <row r="76" spans="1:9" ht="11.25" customHeight="1">
      <c r="A76" s="821" t="s">
        <v>2329</v>
      </c>
      <c r="B76" s="821" t="s">
        <v>1</v>
      </c>
      <c r="C76" s="821" t="s">
        <v>2594</v>
      </c>
      <c r="D76" s="821" t="s">
        <v>2595</v>
      </c>
      <c r="E76" s="821" t="s">
        <v>2596</v>
      </c>
      <c r="F76" s="821" t="s">
        <v>2473</v>
      </c>
      <c r="G76" t="s">
        <v>5</v>
      </c>
      <c r="H76" t="s">
        <v>5</v>
      </c>
      <c r="I76" s="821" t="s">
        <v>830</v>
      </c>
    </row>
    <row r="77" spans="1:9" ht="11.25" customHeight="1">
      <c r="A77" s="821" t="s">
        <v>2329</v>
      </c>
      <c r="B77" s="821" t="s">
        <v>1</v>
      </c>
      <c r="C77" s="821" t="s">
        <v>2597</v>
      </c>
      <c r="D77" s="821" t="s">
        <v>2598</v>
      </c>
      <c r="E77" s="821" t="s">
        <v>2599</v>
      </c>
      <c r="F77" s="821" t="s">
        <v>2473</v>
      </c>
      <c r="G77" t="s">
        <v>5</v>
      </c>
      <c r="H77" t="s">
        <v>5</v>
      </c>
      <c r="I77" s="821" t="s">
        <v>830</v>
      </c>
    </row>
    <row r="78" spans="1:9" ht="11.25" customHeight="1">
      <c r="A78" s="821" t="s">
        <v>2329</v>
      </c>
      <c r="B78" s="821" t="s">
        <v>1</v>
      </c>
      <c r="C78" s="821" t="s">
        <v>2600</v>
      </c>
      <c r="D78" s="821" t="s">
        <v>2601</v>
      </c>
      <c r="E78" s="821" t="s">
        <v>2602</v>
      </c>
      <c r="F78" s="821" t="s">
        <v>2473</v>
      </c>
      <c r="G78" t="s">
        <v>5</v>
      </c>
      <c r="H78" t="s">
        <v>5</v>
      </c>
      <c r="I78" s="821" t="s">
        <v>830</v>
      </c>
    </row>
    <row r="79" spans="1:9" ht="11.25" customHeight="1">
      <c r="A79" s="821" t="s">
        <v>2329</v>
      </c>
      <c r="B79" s="821" t="s">
        <v>1</v>
      </c>
      <c r="C79" s="821" t="s">
        <v>2603</v>
      </c>
      <c r="D79" s="821" t="s">
        <v>2604</v>
      </c>
      <c r="E79" s="821" t="s">
        <v>2605</v>
      </c>
      <c r="F79" s="821" t="s">
        <v>2467</v>
      </c>
      <c r="G79" t="s">
        <v>5</v>
      </c>
      <c r="H79" t="s">
        <v>5</v>
      </c>
      <c r="I79" s="821" t="s">
        <v>830</v>
      </c>
    </row>
    <row r="80" spans="1:9" ht="11.25" customHeight="1">
      <c r="A80" s="821" t="s">
        <v>2329</v>
      </c>
      <c r="B80" s="821" t="s">
        <v>1</v>
      </c>
      <c r="C80" s="821" t="s">
        <v>2606</v>
      </c>
      <c r="D80" s="821" t="s">
        <v>2607</v>
      </c>
      <c r="E80" s="821" t="s">
        <v>2608</v>
      </c>
      <c r="F80" s="821" t="s">
        <v>2498</v>
      </c>
      <c r="G80" s="821" t="s">
        <v>2609</v>
      </c>
      <c r="H80" t="s">
        <v>5</v>
      </c>
      <c r="I80" s="821" t="s">
        <v>830</v>
      </c>
    </row>
    <row r="81" spans="1:9" ht="11.25" customHeight="1">
      <c r="A81" s="821" t="s">
        <v>2329</v>
      </c>
      <c r="B81" s="821" t="s">
        <v>1</v>
      </c>
      <c r="C81" s="821" t="s">
        <v>2610</v>
      </c>
      <c r="D81" s="821" t="s">
        <v>2611</v>
      </c>
      <c r="E81" s="821" t="s">
        <v>2612</v>
      </c>
      <c r="F81" s="821" t="s">
        <v>2498</v>
      </c>
      <c r="G81" t="s">
        <v>5</v>
      </c>
      <c r="H81" s="821" t="s">
        <v>2405</v>
      </c>
      <c r="I81" s="821" t="s">
        <v>830</v>
      </c>
    </row>
    <row r="82" spans="1:9" ht="11.25" customHeight="1">
      <c r="A82" s="821" t="s">
        <v>2329</v>
      </c>
      <c r="B82" s="821" t="s">
        <v>1</v>
      </c>
      <c r="C82" s="821" t="s">
        <v>2613</v>
      </c>
      <c r="D82" s="821" t="s">
        <v>2614</v>
      </c>
      <c r="E82" s="821" t="s">
        <v>2615</v>
      </c>
      <c r="F82" s="821" t="s">
        <v>2351</v>
      </c>
      <c r="G82" t="s">
        <v>5</v>
      </c>
      <c r="H82" t="s">
        <v>5</v>
      </c>
      <c r="I82" s="821" t="s">
        <v>830</v>
      </c>
    </row>
    <row r="83" spans="1:9" ht="11.25" customHeight="1">
      <c r="A83" s="821" t="s">
        <v>2329</v>
      </c>
      <c r="B83" s="821" t="s">
        <v>1</v>
      </c>
      <c r="C83" s="821" t="s">
        <v>2616</v>
      </c>
      <c r="D83" s="821" t="s">
        <v>2617</v>
      </c>
      <c r="E83" s="821" t="s">
        <v>2618</v>
      </c>
      <c r="F83" s="821" t="s">
        <v>2619</v>
      </c>
      <c r="G83" t="s">
        <v>5</v>
      </c>
      <c r="H83" t="s">
        <v>5</v>
      </c>
      <c r="I83" s="821" t="s">
        <v>830</v>
      </c>
    </row>
    <row r="84" spans="1:9" ht="11.25" customHeight="1">
      <c r="A84" s="821" t="s">
        <v>2329</v>
      </c>
      <c r="B84" s="821" t="s">
        <v>1</v>
      </c>
      <c r="C84" s="821" t="s">
        <v>2620</v>
      </c>
      <c r="D84" s="821" t="s">
        <v>2621</v>
      </c>
      <c r="E84" s="821" t="s">
        <v>2622</v>
      </c>
      <c r="F84" s="821" t="s">
        <v>2623</v>
      </c>
      <c r="G84" t="s">
        <v>5</v>
      </c>
      <c r="H84" t="s">
        <v>5</v>
      </c>
      <c r="I84" s="821" t="s">
        <v>830</v>
      </c>
    </row>
    <row r="85" spans="1:9" ht="11.25" customHeight="1">
      <c r="A85" s="821" t="s">
        <v>2329</v>
      </c>
      <c r="B85" s="821" t="s">
        <v>1</v>
      </c>
      <c r="C85" s="821" t="s">
        <v>2624</v>
      </c>
      <c r="D85" s="821" t="s">
        <v>2625</v>
      </c>
      <c r="E85" s="821" t="s">
        <v>2626</v>
      </c>
      <c r="F85" s="821" t="s">
        <v>2382</v>
      </c>
      <c r="G85" t="s">
        <v>5</v>
      </c>
      <c r="H85" s="821" t="s">
        <v>2627</v>
      </c>
      <c r="I85" s="821" t="s">
        <v>830</v>
      </c>
    </row>
    <row r="86" spans="1:9" ht="11.25" customHeight="1">
      <c r="A86" s="821" t="s">
        <v>2329</v>
      </c>
      <c r="B86" s="821" t="s">
        <v>1</v>
      </c>
      <c r="C86" s="821" t="s">
        <v>2628</v>
      </c>
      <c r="D86" s="821" t="s">
        <v>2629</v>
      </c>
      <c r="E86" s="821" t="s">
        <v>2630</v>
      </c>
      <c r="F86" s="821" t="s">
        <v>2396</v>
      </c>
      <c r="G86" t="s">
        <v>5</v>
      </c>
      <c r="H86" s="821" t="s">
        <v>2405</v>
      </c>
      <c r="I86" s="821" t="s">
        <v>830</v>
      </c>
    </row>
    <row r="87" spans="1:9" ht="11.25" customHeight="1">
      <c r="A87" s="821" t="s">
        <v>2329</v>
      </c>
      <c r="B87" s="821" t="s">
        <v>1</v>
      </c>
      <c r="C87" s="821" t="s">
        <v>2631</v>
      </c>
      <c r="D87" s="821" t="s">
        <v>2632</v>
      </c>
      <c r="E87" s="821" t="s">
        <v>2633</v>
      </c>
      <c r="F87" s="821" t="s">
        <v>2418</v>
      </c>
      <c r="G87" t="s">
        <v>5</v>
      </c>
      <c r="H87" t="s">
        <v>5</v>
      </c>
      <c r="I87" s="821" t="s">
        <v>830</v>
      </c>
    </row>
    <row r="88" spans="1:9" ht="11.25" customHeight="1">
      <c r="A88" s="821" t="s">
        <v>2329</v>
      </c>
      <c r="B88" s="821" t="s">
        <v>1</v>
      </c>
      <c r="C88" s="821" t="s">
        <v>2634</v>
      </c>
      <c r="D88" s="821" t="s">
        <v>2635</v>
      </c>
      <c r="E88" s="821" t="s">
        <v>2636</v>
      </c>
      <c r="F88" s="821" t="s">
        <v>2400</v>
      </c>
      <c r="G88" t="s">
        <v>5</v>
      </c>
      <c r="H88" t="s">
        <v>5</v>
      </c>
      <c r="I88" s="821" t="s">
        <v>830</v>
      </c>
    </row>
    <row r="89" spans="1:9" ht="11.25" customHeight="1">
      <c r="A89" s="821" t="s">
        <v>2329</v>
      </c>
      <c r="B89" s="821" t="s">
        <v>1</v>
      </c>
      <c r="C89" s="821" t="s">
        <v>2637</v>
      </c>
      <c r="D89" s="821" t="s">
        <v>2638</v>
      </c>
      <c r="E89" s="821" t="s">
        <v>2639</v>
      </c>
      <c r="F89" s="821" t="s">
        <v>2413</v>
      </c>
      <c r="G89" t="s">
        <v>5</v>
      </c>
      <c r="H89" s="821" t="s">
        <v>2640</v>
      </c>
      <c r="I89" s="821" t="s">
        <v>830</v>
      </c>
    </row>
    <row r="90" spans="1:9" ht="11.25" customHeight="1">
      <c r="A90" s="821" t="s">
        <v>2329</v>
      </c>
      <c r="B90" s="821" t="s">
        <v>1</v>
      </c>
      <c r="C90" s="821" t="s">
        <v>2641</v>
      </c>
      <c r="D90" s="821" t="s">
        <v>2642</v>
      </c>
      <c r="E90" s="821" t="s">
        <v>2643</v>
      </c>
      <c r="F90" s="821" t="s">
        <v>2366</v>
      </c>
      <c r="G90" t="s">
        <v>5</v>
      </c>
      <c r="H90" s="821" t="s">
        <v>2644</v>
      </c>
      <c r="I90" s="821" t="s">
        <v>830</v>
      </c>
    </row>
    <row r="91" spans="1:9" ht="11.25" customHeight="1">
      <c r="A91" s="821" t="s">
        <v>2329</v>
      </c>
      <c r="B91" s="821" t="s">
        <v>1</v>
      </c>
      <c r="C91" s="821" t="s">
        <v>2645</v>
      </c>
      <c r="D91" s="821" t="s">
        <v>2646</v>
      </c>
      <c r="E91" s="821" t="s">
        <v>2647</v>
      </c>
      <c r="F91" s="821" t="s">
        <v>2418</v>
      </c>
      <c r="G91" t="s">
        <v>5</v>
      </c>
      <c r="H91" t="s">
        <v>5</v>
      </c>
      <c r="I91" s="821" t="s">
        <v>830</v>
      </c>
    </row>
    <row r="92" spans="1:9" ht="11.25" customHeight="1">
      <c r="A92" s="821" t="s">
        <v>2329</v>
      </c>
      <c r="B92" s="821" t="s">
        <v>1</v>
      </c>
      <c r="C92" s="821" t="s">
        <v>2648</v>
      </c>
      <c r="D92" s="821" t="s">
        <v>2649</v>
      </c>
      <c r="E92" s="821" t="s">
        <v>2650</v>
      </c>
      <c r="F92" s="821" t="s">
        <v>2418</v>
      </c>
      <c r="G92" t="s">
        <v>5</v>
      </c>
      <c r="H92" s="821" t="s">
        <v>2651</v>
      </c>
      <c r="I92" s="821" t="s">
        <v>830</v>
      </c>
    </row>
    <row r="93" spans="1:9" ht="11.25" customHeight="1">
      <c r="A93" s="821" t="s">
        <v>2329</v>
      </c>
      <c r="B93" s="821" t="s">
        <v>1</v>
      </c>
      <c r="C93" s="821" t="s">
        <v>2652</v>
      </c>
      <c r="D93" s="821" t="s">
        <v>2653</v>
      </c>
      <c r="E93" s="821" t="s">
        <v>2654</v>
      </c>
      <c r="F93" s="821" t="s">
        <v>2502</v>
      </c>
      <c r="G93" t="s">
        <v>5</v>
      </c>
      <c r="H93" s="821" t="s">
        <v>2655</v>
      </c>
      <c r="I93" s="821" t="s">
        <v>830</v>
      </c>
    </row>
    <row r="94" spans="1:9" ht="11.25" customHeight="1">
      <c r="A94" s="821" t="s">
        <v>2329</v>
      </c>
      <c r="B94" s="821" t="s">
        <v>1</v>
      </c>
      <c r="C94" s="821" t="s">
        <v>2656</v>
      </c>
      <c r="D94" s="821" t="s">
        <v>2657</v>
      </c>
      <c r="E94" s="821" t="s">
        <v>2358</v>
      </c>
      <c r="F94" s="821" t="s">
        <v>2658</v>
      </c>
      <c r="G94" t="s">
        <v>5</v>
      </c>
      <c r="H94" s="821" t="s">
        <v>2659</v>
      </c>
      <c r="I94" s="821" t="s">
        <v>830</v>
      </c>
    </row>
    <row r="95" spans="1:9" ht="11.25" customHeight="1">
      <c r="A95" s="821" t="s">
        <v>2329</v>
      </c>
      <c r="B95" s="821" t="s">
        <v>1</v>
      </c>
      <c r="C95" s="821" t="s">
        <v>2660</v>
      </c>
      <c r="D95" s="821" t="s">
        <v>2661</v>
      </c>
      <c r="E95" s="821" t="s">
        <v>2662</v>
      </c>
      <c r="F95" s="821" t="s">
        <v>2623</v>
      </c>
      <c r="G95" t="s">
        <v>5</v>
      </c>
      <c r="H95" t="s">
        <v>5</v>
      </c>
      <c r="I95" s="821" t="s">
        <v>830</v>
      </c>
    </row>
    <row r="96" spans="1:9" ht="11.25" customHeight="1">
      <c r="A96" s="821" t="s">
        <v>2329</v>
      </c>
      <c r="B96" s="821" t="s">
        <v>1</v>
      </c>
      <c r="C96" s="821" t="s">
        <v>2663</v>
      </c>
      <c r="D96" s="821" t="s">
        <v>2664</v>
      </c>
      <c r="E96" s="821" t="s">
        <v>2665</v>
      </c>
      <c r="F96" s="821" t="s">
        <v>2666</v>
      </c>
      <c r="G96" t="s">
        <v>5</v>
      </c>
      <c r="H96" t="s">
        <v>5</v>
      </c>
      <c r="I96" s="821" t="s">
        <v>830</v>
      </c>
    </row>
    <row r="97" spans="1:9" ht="11.25" customHeight="1">
      <c r="A97" s="821" t="s">
        <v>2329</v>
      </c>
      <c r="B97" s="821" t="s">
        <v>1</v>
      </c>
      <c r="C97" s="821" t="s">
        <v>2667</v>
      </c>
      <c r="D97" s="821" t="s">
        <v>2668</v>
      </c>
      <c r="E97" s="821" t="s">
        <v>2669</v>
      </c>
      <c r="F97" s="821" t="s">
        <v>2382</v>
      </c>
      <c r="G97" t="s">
        <v>5</v>
      </c>
      <c r="H97" t="s">
        <v>5</v>
      </c>
      <c r="I97" s="821" t="s">
        <v>830</v>
      </c>
    </row>
    <row r="98" spans="1:9" ht="11.25" customHeight="1">
      <c r="A98" s="821" t="s">
        <v>2329</v>
      </c>
      <c r="B98" s="821" t="s">
        <v>1</v>
      </c>
      <c r="C98" s="821" t="s">
        <v>2670</v>
      </c>
      <c r="D98" s="821" t="s">
        <v>2671</v>
      </c>
      <c r="E98" s="821" t="s">
        <v>2672</v>
      </c>
      <c r="F98" s="821" t="s">
        <v>2382</v>
      </c>
      <c r="G98" t="s">
        <v>5</v>
      </c>
      <c r="H98" t="s">
        <v>5</v>
      </c>
      <c r="I98" s="821" t="s">
        <v>830</v>
      </c>
    </row>
    <row r="99" spans="1:9" ht="11.25" customHeight="1">
      <c r="A99" s="821" t="s">
        <v>2329</v>
      </c>
      <c r="B99" s="821" t="s">
        <v>1</v>
      </c>
      <c r="C99" s="821" t="s">
        <v>2673</v>
      </c>
      <c r="D99" s="821" t="s">
        <v>2674</v>
      </c>
      <c r="E99" s="821" t="s">
        <v>2675</v>
      </c>
      <c r="F99" s="821" t="s">
        <v>2467</v>
      </c>
      <c r="G99" t="s">
        <v>5</v>
      </c>
      <c r="H99" t="s">
        <v>5</v>
      </c>
      <c r="I99" s="821" t="s">
        <v>830</v>
      </c>
    </row>
    <row r="100" spans="1:9" ht="11.25" customHeight="1">
      <c r="A100" s="821" t="s">
        <v>2329</v>
      </c>
      <c r="B100" s="821" t="s">
        <v>1</v>
      </c>
      <c r="C100" s="821" t="s">
        <v>2676</v>
      </c>
      <c r="D100" s="821" t="s">
        <v>2677</v>
      </c>
      <c r="E100" s="821" t="s">
        <v>2678</v>
      </c>
      <c r="F100" s="821" t="s">
        <v>2355</v>
      </c>
      <c r="G100" t="s">
        <v>5</v>
      </c>
      <c r="H100" t="s">
        <v>5</v>
      </c>
      <c r="I100" s="821" t="s">
        <v>830</v>
      </c>
    </row>
    <row r="101" spans="1:9" ht="11.25" customHeight="1">
      <c r="A101" s="821" t="s">
        <v>2329</v>
      </c>
      <c r="B101" s="821" t="s">
        <v>1</v>
      </c>
      <c r="C101" s="821" t="s">
        <v>2679</v>
      </c>
      <c r="D101" s="821" t="s">
        <v>2680</v>
      </c>
      <c r="E101" s="821" t="s">
        <v>2681</v>
      </c>
      <c r="F101" s="821" t="s">
        <v>2382</v>
      </c>
      <c r="G101" t="s">
        <v>5</v>
      </c>
      <c r="H101" s="821" t="s">
        <v>2682</v>
      </c>
      <c r="I101" s="821" t="s">
        <v>830</v>
      </c>
    </row>
    <row r="102" spans="1:9" ht="11.25" customHeight="1">
      <c r="A102" s="821" t="s">
        <v>2329</v>
      </c>
      <c r="B102" s="821" t="s">
        <v>1</v>
      </c>
      <c r="C102" s="821" t="s">
        <v>2683</v>
      </c>
      <c r="D102" s="821" t="s">
        <v>2684</v>
      </c>
      <c r="E102" s="821" t="s">
        <v>2685</v>
      </c>
      <c r="F102" s="821" t="s">
        <v>2569</v>
      </c>
      <c r="G102" t="s">
        <v>5</v>
      </c>
      <c r="H102" s="821" t="s">
        <v>2686</v>
      </c>
      <c r="I102" s="821" t="s">
        <v>830</v>
      </c>
    </row>
    <row r="103" spans="1:9" ht="11.25" customHeight="1">
      <c r="A103" s="821" t="s">
        <v>2329</v>
      </c>
      <c r="B103" s="821" t="s">
        <v>1</v>
      </c>
      <c r="C103" s="821" t="s">
        <v>2687</v>
      </c>
      <c r="D103" s="821" t="s">
        <v>2688</v>
      </c>
      <c r="E103" s="821" t="s">
        <v>2689</v>
      </c>
      <c r="F103" s="821" t="s">
        <v>2690</v>
      </c>
      <c r="G103" t="s">
        <v>5</v>
      </c>
      <c r="H103" t="s">
        <v>5</v>
      </c>
      <c r="I103" s="821" t="s">
        <v>830</v>
      </c>
    </row>
    <row r="104" spans="1:9" ht="11.25" customHeight="1">
      <c r="A104" s="821" t="s">
        <v>2329</v>
      </c>
      <c r="B104" s="821" t="s">
        <v>1</v>
      </c>
      <c r="C104" s="821" t="s">
        <v>2691</v>
      </c>
      <c r="D104" s="821" t="s">
        <v>2692</v>
      </c>
      <c r="E104" s="821" t="s">
        <v>2693</v>
      </c>
      <c r="F104" s="821" t="s">
        <v>2498</v>
      </c>
      <c r="G104" t="s">
        <v>5</v>
      </c>
      <c r="H104" s="821" t="s">
        <v>2694</v>
      </c>
      <c r="I104" s="821" t="s">
        <v>830</v>
      </c>
    </row>
    <row r="105" spans="1:9" ht="11.25" customHeight="1">
      <c r="A105" s="821" t="s">
        <v>2329</v>
      </c>
      <c r="B105" s="821" t="s">
        <v>1</v>
      </c>
      <c r="C105" s="821" t="s">
        <v>2695</v>
      </c>
      <c r="D105" s="821" t="s">
        <v>2696</v>
      </c>
      <c r="E105" s="821" t="s">
        <v>2697</v>
      </c>
      <c r="F105" s="821" t="s">
        <v>2400</v>
      </c>
      <c r="G105" s="821" t="s">
        <v>2513</v>
      </c>
      <c r="H105" t="s">
        <v>5</v>
      </c>
      <c r="I105" s="821" t="s">
        <v>830</v>
      </c>
    </row>
    <row r="106" spans="1:9" ht="11.25" customHeight="1">
      <c r="A106" s="821" t="s">
        <v>2329</v>
      </c>
      <c r="B106" s="821" t="s">
        <v>1</v>
      </c>
      <c r="C106" s="821" t="s">
        <v>2698</v>
      </c>
      <c r="D106" s="821" t="s">
        <v>2699</v>
      </c>
      <c r="E106" s="821" t="s">
        <v>2700</v>
      </c>
      <c r="F106" s="821" t="s">
        <v>2569</v>
      </c>
      <c r="G106" t="s">
        <v>5</v>
      </c>
      <c r="H106" t="s">
        <v>5</v>
      </c>
      <c r="I106" s="821" t="s">
        <v>830</v>
      </c>
    </row>
    <row r="107" spans="1:9" ht="11.25" customHeight="1">
      <c r="A107" s="821" t="s">
        <v>2329</v>
      </c>
      <c r="B107" s="821" t="s">
        <v>1</v>
      </c>
      <c r="C107" s="821" t="s">
        <v>2701</v>
      </c>
      <c r="D107" s="821" t="s">
        <v>2702</v>
      </c>
      <c r="E107" s="821" t="s">
        <v>2703</v>
      </c>
      <c r="F107" s="821" t="s">
        <v>2532</v>
      </c>
      <c r="G107" t="s">
        <v>5</v>
      </c>
      <c r="H107" s="821" t="s">
        <v>2644</v>
      </c>
      <c r="I107" s="821" t="s">
        <v>830</v>
      </c>
    </row>
    <row r="108" spans="1:9" ht="11.25" customHeight="1">
      <c r="A108" s="821" t="s">
        <v>2329</v>
      </c>
      <c r="B108" s="821" t="s">
        <v>1</v>
      </c>
      <c r="C108" s="821" t="s">
        <v>2704</v>
      </c>
      <c r="D108" s="821" t="s">
        <v>2705</v>
      </c>
      <c r="E108" s="821" t="s">
        <v>2706</v>
      </c>
      <c r="F108" s="821" t="s">
        <v>2355</v>
      </c>
      <c r="G108" t="s">
        <v>5</v>
      </c>
      <c r="H108" t="s">
        <v>5</v>
      </c>
      <c r="I108" s="821" t="s">
        <v>830</v>
      </c>
    </row>
    <row r="109" spans="1:9" ht="11.25" customHeight="1">
      <c r="A109" s="821" t="s">
        <v>2329</v>
      </c>
      <c r="B109" s="821" t="s">
        <v>1</v>
      </c>
      <c r="C109" s="821" t="s">
        <v>2707</v>
      </c>
      <c r="D109" s="821" t="s">
        <v>2708</v>
      </c>
      <c r="E109" s="821" t="s">
        <v>2709</v>
      </c>
      <c r="F109" s="821" t="s">
        <v>2413</v>
      </c>
      <c r="G109" t="s">
        <v>5</v>
      </c>
      <c r="H109" s="821" t="s">
        <v>2710</v>
      </c>
      <c r="I109" s="821" t="s">
        <v>830</v>
      </c>
    </row>
    <row r="110" spans="1:9" ht="11.25" customHeight="1">
      <c r="A110" s="821" t="s">
        <v>2329</v>
      </c>
      <c r="B110" s="821" t="s">
        <v>1</v>
      </c>
      <c r="C110" s="821" t="s">
        <v>2711</v>
      </c>
      <c r="D110" s="821" t="s">
        <v>2712</v>
      </c>
      <c r="E110" s="821" t="s">
        <v>2713</v>
      </c>
      <c r="F110" s="821" t="s">
        <v>2413</v>
      </c>
      <c r="G110" t="s">
        <v>5</v>
      </c>
      <c r="H110" t="s">
        <v>5</v>
      </c>
      <c r="I110" s="821" t="s">
        <v>830</v>
      </c>
    </row>
    <row r="111" spans="1:9" ht="11.25" customHeight="1">
      <c r="A111" s="821" t="s">
        <v>2329</v>
      </c>
      <c r="B111" s="821" t="s">
        <v>1</v>
      </c>
      <c r="C111" s="821" t="s">
        <v>2714</v>
      </c>
      <c r="D111" s="821" t="s">
        <v>2715</v>
      </c>
      <c r="E111" s="821" t="s">
        <v>2716</v>
      </c>
      <c r="F111" s="821" t="s">
        <v>2382</v>
      </c>
      <c r="G111" t="s">
        <v>5</v>
      </c>
      <c r="H111" t="s">
        <v>5</v>
      </c>
      <c r="I111" s="821" t="s">
        <v>830</v>
      </c>
    </row>
    <row r="112" spans="1:9" ht="11.25" customHeight="1">
      <c r="A112" s="821" t="s">
        <v>2329</v>
      </c>
      <c r="B112" s="821" t="s">
        <v>1</v>
      </c>
      <c r="C112" s="821" t="s">
        <v>2717</v>
      </c>
      <c r="D112" s="821" t="s">
        <v>2718</v>
      </c>
      <c r="E112" s="821" t="s">
        <v>2719</v>
      </c>
      <c r="F112" s="821" t="s">
        <v>2382</v>
      </c>
      <c r="G112" t="s">
        <v>5</v>
      </c>
      <c r="H112" t="s">
        <v>5</v>
      </c>
      <c r="I112" s="821" t="s">
        <v>830</v>
      </c>
    </row>
    <row r="113" spans="1:9" ht="11.25" customHeight="1">
      <c r="A113" s="821" t="s">
        <v>2329</v>
      </c>
      <c r="B113" s="821" t="s">
        <v>1</v>
      </c>
      <c r="C113" s="821" t="s">
        <v>2720</v>
      </c>
      <c r="D113" s="821" t="s">
        <v>2721</v>
      </c>
      <c r="E113" s="821" t="s">
        <v>2722</v>
      </c>
      <c r="F113" s="821" t="s">
        <v>2498</v>
      </c>
      <c r="G113" t="s">
        <v>5</v>
      </c>
      <c r="H113" t="s">
        <v>5</v>
      </c>
      <c r="I113" s="821" t="s">
        <v>830</v>
      </c>
    </row>
    <row r="114" spans="1:9" ht="11.25" customHeight="1">
      <c r="A114" s="821" t="s">
        <v>2329</v>
      </c>
      <c r="B114" s="821" t="s">
        <v>1</v>
      </c>
      <c r="C114" s="821" t="s">
        <v>2723</v>
      </c>
      <c r="D114" s="821" t="s">
        <v>2724</v>
      </c>
      <c r="E114" s="821" t="s">
        <v>2725</v>
      </c>
      <c r="F114" s="821" t="s">
        <v>2400</v>
      </c>
      <c r="G114" t="s">
        <v>5</v>
      </c>
      <c r="H114" t="s">
        <v>5</v>
      </c>
      <c r="I114" s="821" t="s">
        <v>830</v>
      </c>
    </row>
    <row r="115" spans="1:9" ht="11.25" customHeight="1">
      <c r="A115" s="821" t="s">
        <v>2329</v>
      </c>
      <c r="B115" s="821" t="s">
        <v>1</v>
      </c>
      <c r="C115" s="821" t="s">
        <v>2726</v>
      </c>
      <c r="D115" s="821" t="s">
        <v>2727</v>
      </c>
      <c r="E115" s="821" t="s">
        <v>2728</v>
      </c>
      <c r="F115" s="821" t="s">
        <v>2382</v>
      </c>
      <c r="G115" t="s">
        <v>5</v>
      </c>
      <c r="H115" t="s">
        <v>5</v>
      </c>
      <c r="I115" s="821" t="s">
        <v>830</v>
      </c>
    </row>
    <row r="116" spans="1:9" ht="11.25" customHeight="1">
      <c r="A116" s="821" t="s">
        <v>2329</v>
      </c>
      <c r="B116" s="821" t="s">
        <v>1</v>
      </c>
      <c r="C116" s="821" t="s">
        <v>2729</v>
      </c>
      <c r="D116" s="821" t="s">
        <v>2730</v>
      </c>
      <c r="E116" s="821" t="s">
        <v>2731</v>
      </c>
      <c r="F116" s="821" t="s">
        <v>2623</v>
      </c>
      <c r="G116" t="s">
        <v>5</v>
      </c>
      <c r="H116" t="s">
        <v>5</v>
      </c>
      <c r="I116" s="821" t="s">
        <v>830</v>
      </c>
    </row>
    <row r="117" spans="1:9" ht="11.25" customHeight="1">
      <c r="A117" s="821" t="s">
        <v>2329</v>
      </c>
      <c r="B117" s="821" t="s">
        <v>1</v>
      </c>
      <c r="C117" s="821" t="s">
        <v>2732</v>
      </c>
      <c r="D117" s="821" t="s">
        <v>2733</v>
      </c>
      <c r="E117" s="821" t="s">
        <v>2734</v>
      </c>
      <c r="F117" s="821" t="s">
        <v>2400</v>
      </c>
      <c r="G117" t="s">
        <v>5</v>
      </c>
      <c r="H117" t="s">
        <v>5</v>
      </c>
      <c r="I117" s="821" t="s">
        <v>830</v>
      </c>
    </row>
    <row r="118" spans="1:9" ht="11.25" customHeight="1">
      <c r="A118" s="821" t="s">
        <v>2329</v>
      </c>
      <c r="B118" s="821" t="s">
        <v>1</v>
      </c>
      <c r="C118" s="821" t="s">
        <v>2735</v>
      </c>
      <c r="D118" s="821" t="s">
        <v>2736</v>
      </c>
      <c r="E118" s="821" t="s">
        <v>2737</v>
      </c>
      <c r="F118" s="821" t="s">
        <v>2623</v>
      </c>
      <c r="G118" t="s">
        <v>5</v>
      </c>
      <c r="H118" t="s">
        <v>5</v>
      </c>
      <c r="I118" s="821" t="s">
        <v>830</v>
      </c>
    </row>
    <row r="119" spans="1:9" ht="11.25" customHeight="1">
      <c r="A119" s="821" t="s">
        <v>2329</v>
      </c>
      <c r="B119" s="821" t="s">
        <v>1</v>
      </c>
      <c r="C119" s="821" t="s">
        <v>2738</v>
      </c>
      <c r="D119" s="821" t="s">
        <v>2739</v>
      </c>
      <c r="E119" s="821" t="s">
        <v>2740</v>
      </c>
      <c r="F119" s="821" t="s">
        <v>2623</v>
      </c>
      <c r="G119" s="821" t="s">
        <v>2741</v>
      </c>
      <c r="H119" t="s">
        <v>5</v>
      </c>
      <c r="I119" s="821" t="s">
        <v>830</v>
      </c>
    </row>
    <row r="120" spans="1:9" ht="11.25" customHeight="1">
      <c r="A120" s="821" t="s">
        <v>2329</v>
      </c>
      <c r="B120" s="821" t="s">
        <v>1</v>
      </c>
      <c r="C120" s="821" t="s">
        <v>2742</v>
      </c>
      <c r="D120" s="821" t="s">
        <v>2743</v>
      </c>
      <c r="E120" s="821" t="s">
        <v>2744</v>
      </c>
      <c r="F120" s="821" t="s">
        <v>2351</v>
      </c>
      <c r="G120" s="821" t="s">
        <v>2741</v>
      </c>
      <c r="H120" t="s">
        <v>5</v>
      </c>
      <c r="I120" s="821" t="s">
        <v>830</v>
      </c>
    </row>
    <row r="121" spans="1:9" ht="11.25" customHeight="1">
      <c r="A121" s="821" t="s">
        <v>2329</v>
      </c>
      <c r="B121" s="821" t="s">
        <v>1</v>
      </c>
      <c r="C121" s="821" t="s">
        <v>2745</v>
      </c>
      <c r="D121" s="821" t="s">
        <v>2746</v>
      </c>
      <c r="E121" s="821" t="s">
        <v>2747</v>
      </c>
      <c r="F121" s="821" t="s">
        <v>2413</v>
      </c>
      <c r="G121" t="s">
        <v>5</v>
      </c>
      <c r="H121" t="s">
        <v>5</v>
      </c>
      <c r="I121" s="821" t="s">
        <v>830</v>
      </c>
    </row>
    <row r="122" spans="1:9" ht="11.25" customHeight="1">
      <c r="A122" s="821" t="s">
        <v>2329</v>
      </c>
      <c r="B122" s="821" t="s">
        <v>1</v>
      </c>
      <c r="C122" s="821" t="s">
        <v>2748</v>
      </c>
      <c r="D122" s="821" t="s">
        <v>2749</v>
      </c>
      <c r="E122" s="821" t="s">
        <v>2750</v>
      </c>
      <c r="F122" s="821" t="s">
        <v>2351</v>
      </c>
      <c r="G122" t="s">
        <v>5</v>
      </c>
      <c r="H122" s="821" t="s">
        <v>2751</v>
      </c>
      <c r="I122" s="821" t="s">
        <v>830</v>
      </c>
    </row>
    <row r="123" spans="1:9" ht="11.25" customHeight="1">
      <c r="A123" s="821" t="s">
        <v>2329</v>
      </c>
      <c r="B123" s="821" t="s">
        <v>1</v>
      </c>
      <c r="C123" s="821" t="s">
        <v>2752</v>
      </c>
      <c r="D123" s="821" t="s">
        <v>2753</v>
      </c>
      <c r="E123" s="821" t="s">
        <v>2754</v>
      </c>
      <c r="F123" s="821" t="s">
        <v>2396</v>
      </c>
      <c r="G123" t="s">
        <v>5</v>
      </c>
      <c r="H123" s="821" t="s">
        <v>2755</v>
      </c>
      <c r="I123" s="821" t="s">
        <v>830</v>
      </c>
    </row>
    <row r="124" spans="1:9" ht="11.25" customHeight="1">
      <c r="A124" s="821" t="s">
        <v>2329</v>
      </c>
      <c r="B124" s="821" t="s">
        <v>1</v>
      </c>
      <c r="C124" s="821" t="s">
        <v>2756</v>
      </c>
      <c r="D124" s="821" t="s">
        <v>2757</v>
      </c>
      <c r="E124" s="821" t="s">
        <v>2758</v>
      </c>
      <c r="F124" s="821" t="s">
        <v>2759</v>
      </c>
      <c r="G124" t="s">
        <v>5</v>
      </c>
      <c r="H124" t="s">
        <v>5</v>
      </c>
      <c r="I124" s="821" t="s">
        <v>830</v>
      </c>
    </row>
    <row r="125" spans="1:9" ht="11.25" customHeight="1">
      <c r="A125" s="821" t="s">
        <v>2329</v>
      </c>
      <c r="B125" s="821" t="s">
        <v>1</v>
      </c>
      <c r="C125" s="821" t="s">
        <v>2760</v>
      </c>
      <c r="D125" s="821" t="s">
        <v>2761</v>
      </c>
      <c r="E125" s="821" t="s">
        <v>2762</v>
      </c>
      <c r="F125" s="821" t="s">
        <v>2351</v>
      </c>
      <c r="G125" t="s">
        <v>5</v>
      </c>
      <c r="H125" s="821" t="s">
        <v>2763</v>
      </c>
      <c r="I125" s="821" t="s">
        <v>830</v>
      </c>
    </row>
    <row r="126" spans="1:9" ht="11.25" customHeight="1">
      <c r="A126" s="821" t="s">
        <v>2329</v>
      </c>
      <c r="B126" s="821" t="s">
        <v>1</v>
      </c>
      <c r="C126" s="821" t="s">
        <v>2764</v>
      </c>
      <c r="D126" s="821" t="s">
        <v>2765</v>
      </c>
      <c r="E126" s="821" t="s">
        <v>2766</v>
      </c>
      <c r="F126" s="821" t="s">
        <v>2351</v>
      </c>
      <c r="G126" t="s">
        <v>5</v>
      </c>
      <c r="H126" t="s">
        <v>5</v>
      </c>
      <c r="I126" s="821" t="s">
        <v>830</v>
      </c>
    </row>
    <row r="127" spans="1:9" ht="11.25" customHeight="1">
      <c r="A127" s="821" t="s">
        <v>2329</v>
      </c>
      <c r="B127" s="821" t="s">
        <v>1</v>
      </c>
      <c r="C127" s="821" t="s">
        <v>2767</v>
      </c>
      <c r="D127" s="821" t="s">
        <v>2768</v>
      </c>
      <c r="E127" s="821" t="s">
        <v>2769</v>
      </c>
      <c r="F127" s="821" t="s">
        <v>2351</v>
      </c>
      <c r="G127" t="s">
        <v>5</v>
      </c>
      <c r="H127" s="821" t="s">
        <v>2770</v>
      </c>
      <c r="I127" s="821" t="s">
        <v>830</v>
      </c>
    </row>
    <row r="128" spans="1:9" ht="11.25" customHeight="1">
      <c r="A128" s="821" t="s">
        <v>2329</v>
      </c>
      <c r="B128" s="821" t="s">
        <v>1</v>
      </c>
      <c r="C128" s="821" t="s">
        <v>2771</v>
      </c>
      <c r="D128" s="821" t="s">
        <v>2772</v>
      </c>
      <c r="E128" s="821" t="s">
        <v>2773</v>
      </c>
      <c r="F128" s="821" t="s">
        <v>2351</v>
      </c>
      <c r="G128" t="s">
        <v>5</v>
      </c>
      <c r="H128" s="821" t="s">
        <v>2774</v>
      </c>
      <c r="I128" s="821" t="s">
        <v>830</v>
      </c>
    </row>
    <row r="129" spans="1:9" ht="11.25" customHeight="1">
      <c r="A129" s="821" t="s">
        <v>2329</v>
      </c>
      <c r="B129" s="821" t="s">
        <v>1</v>
      </c>
      <c r="C129" s="821" t="s">
        <v>2775</v>
      </c>
      <c r="D129" s="821" t="s">
        <v>2776</v>
      </c>
      <c r="E129" s="821" t="s">
        <v>2777</v>
      </c>
      <c r="F129" s="821" t="s">
        <v>2351</v>
      </c>
      <c r="G129" t="s">
        <v>5</v>
      </c>
      <c r="H129" t="s">
        <v>5</v>
      </c>
      <c r="I129" s="821" t="s">
        <v>830</v>
      </c>
    </row>
    <row r="130" spans="1:9" ht="11.25" customHeight="1">
      <c r="A130" s="821" t="s">
        <v>2329</v>
      </c>
      <c r="B130" s="821" t="s">
        <v>1</v>
      </c>
      <c r="C130" s="821" t="s">
        <v>2778</v>
      </c>
      <c r="D130" s="821" t="s">
        <v>2779</v>
      </c>
      <c r="E130" s="821" t="s">
        <v>2780</v>
      </c>
      <c r="F130" s="821" t="s">
        <v>2351</v>
      </c>
      <c r="G130" t="s">
        <v>5</v>
      </c>
      <c r="H130" t="s">
        <v>5</v>
      </c>
      <c r="I130" s="821" t="s">
        <v>830</v>
      </c>
    </row>
    <row r="131" spans="1:9" ht="11.25" customHeight="1">
      <c r="A131" s="821" t="s">
        <v>2329</v>
      </c>
      <c r="B131" s="821" t="s">
        <v>1</v>
      </c>
      <c r="C131" s="821" t="s">
        <v>2781</v>
      </c>
      <c r="D131" s="821" t="s">
        <v>2782</v>
      </c>
      <c r="E131" s="821" t="s">
        <v>2783</v>
      </c>
      <c r="F131" s="821" t="s">
        <v>2569</v>
      </c>
      <c r="G131" s="821" t="s">
        <v>2741</v>
      </c>
      <c r="H131" t="s">
        <v>5</v>
      </c>
      <c r="I131" s="821" t="s">
        <v>830</v>
      </c>
    </row>
    <row r="132" spans="1:9" ht="11.25" customHeight="1">
      <c r="A132" s="821" t="s">
        <v>2329</v>
      </c>
      <c r="B132" s="821" t="s">
        <v>1</v>
      </c>
      <c r="C132" s="821" t="s">
        <v>2784</v>
      </c>
      <c r="D132" s="821" t="s">
        <v>2785</v>
      </c>
      <c r="E132" s="821" t="s">
        <v>2786</v>
      </c>
      <c r="F132" s="821" t="s">
        <v>2351</v>
      </c>
      <c r="G132" t="s">
        <v>5</v>
      </c>
      <c r="H132" t="s">
        <v>5</v>
      </c>
      <c r="I132" s="821" t="s">
        <v>830</v>
      </c>
    </row>
    <row r="133" spans="1:9" ht="11.25" customHeight="1">
      <c r="A133" s="821" t="s">
        <v>2329</v>
      </c>
      <c r="B133" s="821" t="s">
        <v>1</v>
      </c>
      <c r="C133" s="821" t="s">
        <v>2787</v>
      </c>
      <c r="D133" s="821" t="s">
        <v>2788</v>
      </c>
      <c r="E133" s="821" t="s">
        <v>2789</v>
      </c>
      <c r="F133" s="821" t="s">
        <v>2498</v>
      </c>
      <c r="G133" t="s">
        <v>5</v>
      </c>
      <c r="H133" t="s">
        <v>5</v>
      </c>
      <c r="I133" s="821" t="s">
        <v>830</v>
      </c>
    </row>
    <row r="134" spans="1:9" ht="11.25" customHeight="1">
      <c r="A134" s="821" t="s">
        <v>2329</v>
      </c>
      <c r="B134" s="821" t="s">
        <v>1</v>
      </c>
      <c r="C134" s="821" t="s">
        <v>2790</v>
      </c>
      <c r="D134" s="821" t="s">
        <v>2788</v>
      </c>
      <c r="E134" s="821" t="s">
        <v>2791</v>
      </c>
      <c r="F134" s="821" t="s">
        <v>2759</v>
      </c>
      <c r="G134" t="s">
        <v>5</v>
      </c>
      <c r="H134" t="s">
        <v>5</v>
      </c>
      <c r="I134" s="821" t="s">
        <v>830</v>
      </c>
    </row>
    <row r="135" spans="1:9" ht="11.25" customHeight="1">
      <c r="A135" s="821" t="s">
        <v>2329</v>
      </c>
      <c r="B135" s="821" t="s">
        <v>1</v>
      </c>
      <c r="C135" s="821" t="s">
        <v>2792</v>
      </c>
      <c r="D135" s="821" t="s">
        <v>2793</v>
      </c>
      <c r="E135" s="821" t="s">
        <v>2794</v>
      </c>
      <c r="F135" s="821" t="s">
        <v>2351</v>
      </c>
      <c r="G135" t="s">
        <v>5</v>
      </c>
      <c r="H135" t="s">
        <v>5</v>
      </c>
      <c r="I135" s="821" t="s">
        <v>830</v>
      </c>
    </row>
    <row r="136" spans="1:9" ht="11.25" customHeight="1">
      <c r="A136" s="821" t="s">
        <v>2329</v>
      </c>
      <c r="B136" s="821" t="s">
        <v>1</v>
      </c>
      <c r="C136" s="821" t="s">
        <v>2795</v>
      </c>
      <c r="D136" s="821" t="s">
        <v>2796</v>
      </c>
      <c r="E136" s="821" t="s">
        <v>2797</v>
      </c>
      <c r="F136" s="821" t="s">
        <v>2396</v>
      </c>
      <c r="G136" t="s">
        <v>5</v>
      </c>
      <c r="H136" s="821" t="s">
        <v>2798</v>
      </c>
      <c r="I136" s="821" t="s">
        <v>830</v>
      </c>
    </row>
    <row r="137" spans="1:9" ht="11.25" customHeight="1">
      <c r="A137" s="821" t="s">
        <v>2329</v>
      </c>
      <c r="B137" s="821" t="s">
        <v>1</v>
      </c>
      <c r="C137" s="821" t="s">
        <v>2799</v>
      </c>
      <c r="D137" s="821" t="s">
        <v>2800</v>
      </c>
      <c r="E137" s="821" t="s">
        <v>2801</v>
      </c>
      <c r="F137" s="821" t="s">
        <v>2400</v>
      </c>
      <c r="G137" t="s">
        <v>5</v>
      </c>
      <c r="H137" t="s">
        <v>5</v>
      </c>
      <c r="I137" s="821" t="s">
        <v>830</v>
      </c>
    </row>
    <row r="138" spans="1:9" ht="11.25" customHeight="1">
      <c r="A138" s="821" t="s">
        <v>2329</v>
      </c>
      <c r="B138" s="821" t="s">
        <v>1</v>
      </c>
      <c r="C138" s="821" t="s">
        <v>2802</v>
      </c>
      <c r="D138" s="821" t="s">
        <v>2803</v>
      </c>
      <c r="E138" s="821" t="s">
        <v>2804</v>
      </c>
      <c r="F138" s="821" t="s">
        <v>2400</v>
      </c>
      <c r="G138" t="s">
        <v>5</v>
      </c>
      <c r="H138" s="821" t="s">
        <v>2644</v>
      </c>
      <c r="I138" s="821" t="s">
        <v>830</v>
      </c>
    </row>
    <row r="139" spans="1:9" ht="11.25" customHeight="1">
      <c r="A139" s="821" t="s">
        <v>2329</v>
      </c>
      <c r="B139" s="821" t="s">
        <v>1</v>
      </c>
      <c r="C139" s="821" t="s">
        <v>2805</v>
      </c>
      <c r="D139" s="821" t="s">
        <v>2806</v>
      </c>
      <c r="E139" s="821" t="s">
        <v>2807</v>
      </c>
      <c r="F139" s="821" t="s">
        <v>2355</v>
      </c>
      <c r="G139" t="s">
        <v>5</v>
      </c>
      <c r="H139" t="s">
        <v>5</v>
      </c>
      <c r="I139" s="821" t="s">
        <v>830</v>
      </c>
    </row>
    <row r="140" spans="1:9" ht="11.25" customHeight="1">
      <c r="A140" s="821" t="s">
        <v>2329</v>
      </c>
      <c r="B140" s="821" t="s">
        <v>1</v>
      </c>
      <c r="C140" s="821" t="s">
        <v>2808</v>
      </c>
      <c r="D140" s="821" t="s">
        <v>2809</v>
      </c>
      <c r="E140" s="821" t="s">
        <v>2810</v>
      </c>
      <c r="F140" s="821" t="s">
        <v>2413</v>
      </c>
      <c r="G140" t="s">
        <v>5</v>
      </c>
      <c r="H140" t="s">
        <v>5</v>
      </c>
      <c r="I140" s="821" t="s">
        <v>830</v>
      </c>
    </row>
    <row r="141" spans="1:9" ht="11.25" customHeight="1">
      <c r="A141" s="821" t="s">
        <v>2329</v>
      </c>
      <c r="B141" s="821" t="s">
        <v>1</v>
      </c>
      <c r="C141" s="821" t="s">
        <v>2811</v>
      </c>
      <c r="D141" s="821" t="s">
        <v>2812</v>
      </c>
      <c r="E141" s="821" t="s">
        <v>2813</v>
      </c>
      <c r="F141" s="821" t="s">
        <v>2623</v>
      </c>
      <c r="G141" t="s">
        <v>5</v>
      </c>
      <c r="H141" s="821" t="s">
        <v>2405</v>
      </c>
      <c r="I141" s="821" t="s">
        <v>830</v>
      </c>
    </row>
    <row r="142" spans="1:9" ht="11.25" customHeight="1">
      <c r="A142" s="821" t="s">
        <v>2329</v>
      </c>
      <c r="B142" s="821" t="s">
        <v>1</v>
      </c>
      <c r="C142" s="821" t="s">
        <v>2814</v>
      </c>
      <c r="D142" s="821" t="s">
        <v>2815</v>
      </c>
      <c r="E142" s="821" t="s">
        <v>2816</v>
      </c>
      <c r="F142" s="821" t="s">
        <v>2351</v>
      </c>
      <c r="G142" t="s">
        <v>5</v>
      </c>
      <c r="H142" s="821" t="s">
        <v>2817</v>
      </c>
      <c r="I142" s="821" t="s">
        <v>830</v>
      </c>
    </row>
    <row r="143" spans="1:9" ht="11.25" customHeight="1">
      <c r="A143" s="821" t="s">
        <v>2329</v>
      </c>
      <c r="B143" s="821" t="s">
        <v>1</v>
      </c>
      <c r="C143" s="821" t="s">
        <v>2818</v>
      </c>
      <c r="D143" s="821" t="s">
        <v>2819</v>
      </c>
      <c r="E143" s="821" t="s">
        <v>2820</v>
      </c>
      <c r="F143" s="821" t="s">
        <v>2569</v>
      </c>
      <c r="G143" t="s">
        <v>5</v>
      </c>
      <c r="H143" t="s">
        <v>5</v>
      </c>
      <c r="I143" s="821" t="s">
        <v>830</v>
      </c>
    </row>
    <row r="144" spans="1:9" ht="11.25" customHeight="1">
      <c r="A144" s="821" t="s">
        <v>2329</v>
      </c>
      <c r="B144" s="821" t="s">
        <v>1</v>
      </c>
      <c r="C144" s="821" t="s">
        <v>2821</v>
      </c>
      <c r="D144" s="821" t="s">
        <v>2822</v>
      </c>
      <c r="E144" s="821" t="s">
        <v>2823</v>
      </c>
      <c r="F144" s="821" t="s">
        <v>2498</v>
      </c>
      <c r="G144" t="s">
        <v>5</v>
      </c>
      <c r="H144" t="s">
        <v>5</v>
      </c>
      <c r="I144" s="821" t="s">
        <v>830</v>
      </c>
    </row>
    <row r="145" spans="1:9" ht="11.25" customHeight="1">
      <c r="A145" s="821" t="s">
        <v>2329</v>
      </c>
      <c r="B145" s="821" t="s">
        <v>1</v>
      </c>
      <c r="C145" s="821" t="s">
        <v>2824</v>
      </c>
      <c r="D145" s="821" t="s">
        <v>2825</v>
      </c>
      <c r="E145" s="821" t="s">
        <v>2826</v>
      </c>
      <c r="F145" s="821" t="s">
        <v>2569</v>
      </c>
      <c r="G145" s="821" t="s">
        <v>2609</v>
      </c>
      <c r="H145" t="s">
        <v>5</v>
      </c>
      <c r="I145" s="821" t="s">
        <v>830</v>
      </c>
    </row>
    <row r="146" spans="1:9" ht="11.25" customHeight="1">
      <c r="A146" s="821" t="s">
        <v>2329</v>
      </c>
      <c r="B146" s="821" t="s">
        <v>1</v>
      </c>
      <c r="C146" s="821" t="s">
        <v>2827</v>
      </c>
      <c r="D146" s="821" t="s">
        <v>2828</v>
      </c>
      <c r="E146" s="821" t="s">
        <v>2829</v>
      </c>
      <c r="F146" s="821" t="s">
        <v>2623</v>
      </c>
      <c r="G146" t="s">
        <v>5</v>
      </c>
      <c r="H146" t="s">
        <v>5</v>
      </c>
      <c r="I146" s="821" t="s">
        <v>830</v>
      </c>
    </row>
    <row r="147" spans="1:9" ht="11.25" customHeight="1">
      <c r="A147" s="821" t="s">
        <v>2329</v>
      </c>
      <c r="B147" s="821" t="s">
        <v>1</v>
      </c>
      <c r="C147" s="821" t="s">
        <v>2830</v>
      </c>
      <c r="D147" s="821" t="s">
        <v>2831</v>
      </c>
      <c r="E147" s="821" t="s">
        <v>2832</v>
      </c>
      <c r="F147" s="821" t="s">
        <v>2473</v>
      </c>
      <c r="G147" t="s">
        <v>5</v>
      </c>
      <c r="H147" s="821" t="s">
        <v>2833</v>
      </c>
      <c r="I147" s="821" t="s">
        <v>830</v>
      </c>
    </row>
    <row r="148" spans="1:9" ht="11.25" customHeight="1">
      <c r="A148" s="821" t="s">
        <v>2329</v>
      </c>
      <c r="B148" s="821" t="s">
        <v>1</v>
      </c>
      <c r="C148" s="821" t="s">
        <v>2834</v>
      </c>
      <c r="D148" s="821" t="s">
        <v>2835</v>
      </c>
      <c r="E148" s="821" t="s">
        <v>2836</v>
      </c>
      <c r="F148" s="821" t="s">
        <v>2569</v>
      </c>
      <c r="G148" t="s">
        <v>5</v>
      </c>
      <c r="H148" t="s">
        <v>5</v>
      </c>
      <c r="I148" s="821" t="s">
        <v>830</v>
      </c>
    </row>
    <row r="149" spans="1:9" ht="11.25" customHeight="1">
      <c r="A149" s="821" t="s">
        <v>2329</v>
      </c>
      <c r="B149" s="821" t="s">
        <v>1</v>
      </c>
      <c r="C149" s="821" t="s">
        <v>2837</v>
      </c>
      <c r="D149" s="821" t="s">
        <v>2838</v>
      </c>
      <c r="E149" s="821" t="s">
        <v>2839</v>
      </c>
      <c r="F149" s="821" t="s">
        <v>2569</v>
      </c>
      <c r="G149" s="821" t="s">
        <v>2741</v>
      </c>
      <c r="H149" t="s">
        <v>5</v>
      </c>
      <c r="I149" s="821" t="s">
        <v>830</v>
      </c>
    </row>
    <row r="150" spans="1:9" ht="11.25" customHeight="1">
      <c r="A150" s="821" t="s">
        <v>2329</v>
      </c>
      <c r="B150" s="821" t="s">
        <v>1</v>
      </c>
      <c r="C150" s="821" t="s">
        <v>2840</v>
      </c>
      <c r="D150" s="821" t="s">
        <v>2841</v>
      </c>
      <c r="E150" s="821" t="s">
        <v>2842</v>
      </c>
      <c r="F150" s="821" t="s">
        <v>2473</v>
      </c>
      <c r="G150" t="s">
        <v>5</v>
      </c>
      <c r="H150" t="s">
        <v>5</v>
      </c>
      <c r="I150" s="821" t="s">
        <v>830</v>
      </c>
    </row>
    <row r="151" spans="1:9" ht="11.25" customHeight="1">
      <c r="A151" s="821" t="s">
        <v>2329</v>
      </c>
      <c r="B151" s="821" t="s">
        <v>1</v>
      </c>
      <c r="C151" s="821" t="s">
        <v>2843</v>
      </c>
      <c r="D151" s="821" t="s">
        <v>2844</v>
      </c>
      <c r="E151" s="821" t="s">
        <v>2845</v>
      </c>
      <c r="F151" s="821" t="s">
        <v>2351</v>
      </c>
      <c r="G151" t="s">
        <v>5</v>
      </c>
      <c r="H151" t="s">
        <v>5</v>
      </c>
      <c r="I151" s="821" t="s">
        <v>830</v>
      </c>
    </row>
    <row r="152" spans="1:9" ht="11.25" customHeight="1">
      <c r="A152" s="821" t="s">
        <v>2329</v>
      </c>
      <c r="B152" s="821" t="s">
        <v>1</v>
      </c>
      <c r="C152" s="821" t="s">
        <v>2846</v>
      </c>
      <c r="D152" s="821" t="s">
        <v>2847</v>
      </c>
      <c r="E152" s="821" t="s">
        <v>2848</v>
      </c>
      <c r="F152" s="821" t="s">
        <v>2569</v>
      </c>
      <c r="G152" t="s">
        <v>5</v>
      </c>
      <c r="H152" t="s">
        <v>5</v>
      </c>
      <c r="I152" s="821" t="s">
        <v>830</v>
      </c>
    </row>
    <row r="153" spans="1:9" ht="11.25" customHeight="1">
      <c r="A153" s="821" t="s">
        <v>2329</v>
      </c>
      <c r="B153" s="821" t="s">
        <v>1</v>
      </c>
      <c r="C153" s="821" t="s">
        <v>2849</v>
      </c>
      <c r="D153" s="821" t="s">
        <v>2850</v>
      </c>
      <c r="E153" s="821" t="s">
        <v>2851</v>
      </c>
      <c r="F153" s="821" t="s">
        <v>2569</v>
      </c>
      <c r="G153" t="s">
        <v>5</v>
      </c>
      <c r="H153" t="s">
        <v>5</v>
      </c>
      <c r="I153" s="821" t="s">
        <v>830</v>
      </c>
    </row>
    <row r="154" spans="1:9" ht="11.25" customHeight="1">
      <c r="A154" s="821" t="s">
        <v>2329</v>
      </c>
      <c r="B154" s="821" t="s">
        <v>1</v>
      </c>
      <c r="C154" s="821" t="s">
        <v>2852</v>
      </c>
      <c r="D154" s="821" t="s">
        <v>2853</v>
      </c>
      <c r="E154" s="821" t="s">
        <v>2854</v>
      </c>
      <c r="F154" s="821" t="s">
        <v>2569</v>
      </c>
      <c r="G154" t="s">
        <v>5</v>
      </c>
      <c r="H154" s="821" t="s">
        <v>2855</v>
      </c>
      <c r="I154" s="821" t="s">
        <v>830</v>
      </c>
    </row>
    <row r="155" spans="1:9" ht="11.25" customHeight="1">
      <c r="A155" s="821" t="s">
        <v>2329</v>
      </c>
      <c r="B155" s="821" t="s">
        <v>1</v>
      </c>
      <c r="C155" s="821" t="s">
        <v>2856</v>
      </c>
      <c r="D155" s="821" t="s">
        <v>28</v>
      </c>
      <c r="E155" s="821" t="s">
        <v>31</v>
      </c>
      <c r="F155" s="821" t="s">
        <v>33</v>
      </c>
      <c r="G155" t="s">
        <v>5</v>
      </c>
      <c r="H155" t="s">
        <v>5</v>
      </c>
      <c r="I155" s="821" t="s">
        <v>830</v>
      </c>
    </row>
    <row r="156" spans="1:9" ht="11.25" customHeight="1">
      <c r="A156" s="821" t="s">
        <v>2329</v>
      </c>
      <c r="B156" s="821" t="s">
        <v>1</v>
      </c>
      <c r="C156" s="821" t="s">
        <v>2857</v>
      </c>
      <c r="D156" s="821" t="s">
        <v>2858</v>
      </c>
      <c r="E156" s="821" t="s">
        <v>2859</v>
      </c>
      <c r="F156" s="821" t="s">
        <v>2362</v>
      </c>
      <c r="G156" t="s">
        <v>5</v>
      </c>
      <c r="H156" s="821" t="s">
        <v>2860</v>
      </c>
      <c r="I156" s="821" t="s">
        <v>830</v>
      </c>
    </row>
    <row r="157" spans="1:9" ht="11.25" customHeight="1">
      <c r="A157" s="821" t="s">
        <v>2329</v>
      </c>
      <c r="B157" s="821" t="s">
        <v>1</v>
      </c>
      <c r="C157" s="821" t="s">
        <v>2861</v>
      </c>
      <c r="D157" s="821" t="s">
        <v>2862</v>
      </c>
      <c r="E157" s="821" t="s">
        <v>2863</v>
      </c>
      <c r="F157" s="821" t="s">
        <v>2864</v>
      </c>
      <c r="G157" t="s">
        <v>5</v>
      </c>
      <c r="H157" s="821" t="s">
        <v>2651</v>
      </c>
      <c r="I157" s="821" t="s">
        <v>830</v>
      </c>
    </row>
    <row r="158" spans="1:9" ht="11.25" customHeight="1">
      <c r="A158" s="821" t="s">
        <v>2329</v>
      </c>
      <c r="B158" s="821" t="s">
        <v>1</v>
      </c>
      <c r="C158" s="821" t="s">
        <v>2865</v>
      </c>
      <c r="D158" s="821" t="s">
        <v>2866</v>
      </c>
      <c r="E158" s="821" t="s">
        <v>2867</v>
      </c>
      <c r="F158" s="821" t="s">
        <v>2418</v>
      </c>
      <c r="G158" t="s">
        <v>5</v>
      </c>
      <c r="H158" t="s">
        <v>5</v>
      </c>
      <c r="I158" s="821" t="s">
        <v>830</v>
      </c>
    </row>
    <row r="159" spans="1:9" ht="11.25" customHeight="1">
      <c r="A159" s="821" t="s">
        <v>2329</v>
      </c>
      <c r="B159" s="821" t="s">
        <v>1</v>
      </c>
      <c r="C159" s="821" t="s">
        <v>2868</v>
      </c>
      <c r="D159" s="821" t="s">
        <v>2869</v>
      </c>
      <c r="E159" s="821" t="s">
        <v>2870</v>
      </c>
      <c r="F159" s="821" t="s">
        <v>2498</v>
      </c>
      <c r="G159" t="s">
        <v>5</v>
      </c>
      <c r="H159" t="s">
        <v>5</v>
      </c>
      <c r="I159" s="821" t="s">
        <v>830</v>
      </c>
    </row>
    <row r="160" spans="1:9" ht="11.25" customHeight="1">
      <c r="A160" s="821" t="s">
        <v>2329</v>
      </c>
      <c r="B160" s="821" t="s">
        <v>1</v>
      </c>
      <c r="C160" s="821" t="s">
        <v>2871</v>
      </c>
      <c r="D160" s="821" t="s">
        <v>2872</v>
      </c>
      <c r="E160" s="821" t="s">
        <v>2873</v>
      </c>
      <c r="F160" s="821" t="s">
        <v>2400</v>
      </c>
      <c r="G160" t="s">
        <v>5</v>
      </c>
      <c r="H160" s="821" t="s">
        <v>2874</v>
      </c>
      <c r="I160" s="821" t="s">
        <v>830</v>
      </c>
    </row>
    <row r="161" spans="1:9" ht="11.25" customHeight="1">
      <c r="A161" s="821" t="s">
        <v>2329</v>
      </c>
      <c r="B161" s="821" t="s">
        <v>1</v>
      </c>
      <c r="C161" s="821" t="s">
        <v>2875</v>
      </c>
      <c r="D161" s="821" t="s">
        <v>2876</v>
      </c>
      <c r="E161" s="821" t="s">
        <v>2877</v>
      </c>
      <c r="F161" s="821" t="s">
        <v>2878</v>
      </c>
      <c r="G161" t="s">
        <v>5</v>
      </c>
      <c r="H161" t="s">
        <v>5</v>
      </c>
      <c r="I161" s="821" t="s">
        <v>830</v>
      </c>
    </row>
    <row r="162" spans="1:9" ht="11.25" customHeight="1">
      <c r="A162" s="821" t="s">
        <v>2329</v>
      </c>
      <c r="B162" s="821" t="s">
        <v>1</v>
      </c>
      <c r="C162" s="821" t="s">
        <v>2879</v>
      </c>
      <c r="D162" s="821" t="s">
        <v>2880</v>
      </c>
      <c r="E162" s="821" t="s">
        <v>2881</v>
      </c>
      <c r="F162" s="821" t="s">
        <v>2418</v>
      </c>
      <c r="G162" t="s">
        <v>5</v>
      </c>
      <c r="H162" s="821" t="s">
        <v>2882</v>
      </c>
      <c r="I162" s="821" t="s">
        <v>830</v>
      </c>
    </row>
    <row r="163" spans="1:9" ht="11.25" customHeight="1">
      <c r="A163" s="821" t="s">
        <v>2329</v>
      </c>
      <c r="B163" s="821" t="s">
        <v>1</v>
      </c>
      <c r="C163" s="821" t="s">
        <v>2883</v>
      </c>
      <c r="D163" s="821" t="s">
        <v>2884</v>
      </c>
      <c r="E163" s="821" t="s">
        <v>2885</v>
      </c>
      <c r="F163" s="821" t="s">
        <v>2413</v>
      </c>
      <c r="G163" t="s">
        <v>5</v>
      </c>
      <c r="H163" t="s">
        <v>5</v>
      </c>
      <c r="I163" s="821" t="s">
        <v>830</v>
      </c>
    </row>
    <row r="164" spans="1:9" ht="11.25" customHeight="1">
      <c r="A164" s="821" t="s">
        <v>2329</v>
      </c>
      <c r="B164" s="821" t="s">
        <v>1</v>
      </c>
      <c r="C164" s="821" t="s">
        <v>2886</v>
      </c>
      <c r="D164" s="821" t="s">
        <v>2887</v>
      </c>
      <c r="E164" s="821" t="s">
        <v>2888</v>
      </c>
      <c r="F164" s="821" t="s">
        <v>2569</v>
      </c>
      <c r="G164" s="821" t="s">
        <v>2889</v>
      </c>
      <c r="H164" t="s">
        <v>5</v>
      </c>
      <c r="I164" s="821" t="s">
        <v>830</v>
      </c>
    </row>
    <row r="165" spans="1:9" ht="11.25" customHeight="1">
      <c r="A165" s="821" t="s">
        <v>2329</v>
      </c>
      <c r="B165" s="821" t="s">
        <v>1</v>
      </c>
      <c r="C165" s="821" t="s">
        <v>2890</v>
      </c>
      <c r="D165" s="821" t="s">
        <v>2891</v>
      </c>
      <c r="E165" s="821" t="s">
        <v>2892</v>
      </c>
      <c r="F165" s="821" t="s">
        <v>2569</v>
      </c>
      <c r="G165" s="821" t="s">
        <v>2549</v>
      </c>
      <c r="H165" t="s">
        <v>5</v>
      </c>
      <c r="I165" s="821" t="s">
        <v>830</v>
      </c>
    </row>
    <row r="166" spans="1:9" ht="11.25" customHeight="1">
      <c r="A166" s="821" t="s">
        <v>2329</v>
      </c>
      <c r="B166" s="821" t="s">
        <v>1</v>
      </c>
      <c r="C166" s="821" t="s">
        <v>2893</v>
      </c>
      <c r="D166" s="821" t="s">
        <v>2894</v>
      </c>
      <c r="E166" s="821" t="s">
        <v>2895</v>
      </c>
      <c r="F166" s="821" t="s">
        <v>2418</v>
      </c>
      <c r="G166" t="s">
        <v>5</v>
      </c>
      <c r="H166" t="s">
        <v>5</v>
      </c>
      <c r="I166" s="821" t="s">
        <v>830</v>
      </c>
    </row>
    <row r="167" spans="1:9" ht="11.25" customHeight="1">
      <c r="A167" s="821" t="s">
        <v>2329</v>
      </c>
      <c r="B167" s="821" t="s">
        <v>1</v>
      </c>
      <c r="C167" s="821" t="s">
        <v>2896</v>
      </c>
      <c r="D167" s="821" t="s">
        <v>2897</v>
      </c>
      <c r="E167" s="821" t="s">
        <v>2898</v>
      </c>
      <c r="F167" s="821" t="s">
        <v>2418</v>
      </c>
      <c r="G167" t="s">
        <v>5</v>
      </c>
      <c r="H167" t="s">
        <v>5</v>
      </c>
      <c r="I167" s="821" t="s">
        <v>830</v>
      </c>
    </row>
    <row r="168" spans="1:9" ht="11.25" customHeight="1">
      <c r="A168" s="821" t="s">
        <v>2329</v>
      </c>
      <c r="B168" s="821" t="s">
        <v>1</v>
      </c>
      <c r="C168" s="821" t="s">
        <v>2899</v>
      </c>
      <c r="D168" s="821" t="s">
        <v>2900</v>
      </c>
      <c r="E168" s="821" t="s">
        <v>2901</v>
      </c>
      <c r="F168" s="821" t="s">
        <v>2902</v>
      </c>
      <c r="G168" t="s">
        <v>5</v>
      </c>
      <c r="H168" t="s">
        <v>5</v>
      </c>
      <c r="I168" s="821" t="s">
        <v>830</v>
      </c>
    </row>
    <row r="169" spans="1:9" ht="11.25" customHeight="1">
      <c r="A169" s="821" t="s">
        <v>2329</v>
      </c>
      <c r="B169" s="821" t="s">
        <v>1</v>
      </c>
      <c r="C169" s="821" t="s">
        <v>2903</v>
      </c>
      <c r="D169" s="821" t="s">
        <v>2904</v>
      </c>
      <c r="E169" s="821" t="s">
        <v>2905</v>
      </c>
      <c r="F169" s="821" t="s">
        <v>2569</v>
      </c>
      <c r="G169" t="s">
        <v>5</v>
      </c>
      <c r="H169" t="s">
        <v>5</v>
      </c>
      <c r="I169" s="821" t="s">
        <v>830</v>
      </c>
    </row>
    <row r="170" spans="1:9" ht="11.25" customHeight="1">
      <c r="A170" s="821" t="s">
        <v>2329</v>
      </c>
      <c r="B170" s="821" t="s">
        <v>1</v>
      </c>
      <c r="C170" s="821" t="s">
        <v>2906</v>
      </c>
      <c r="D170" s="821" t="s">
        <v>2907</v>
      </c>
      <c r="E170" s="821" t="s">
        <v>2908</v>
      </c>
      <c r="F170" s="821" t="s">
        <v>2569</v>
      </c>
      <c r="G170" s="821" t="s">
        <v>2909</v>
      </c>
      <c r="H170" t="s">
        <v>5</v>
      </c>
      <c r="I170" s="821" t="s">
        <v>830</v>
      </c>
    </row>
    <row r="171" spans="1:9" ht="11.25" customHeight="1">
      <c r="A171" s="821" t="s">
        <v>2329</v>
      </c>
      <c r="B171" s="821" t="s">
        <v>1</v>
      </c>
      <c r="C171" s="821" t="s">
        <v>2910</v>
      </c>
      <c r="D171" s="821" t="s">
        <v>2911</v>
      </c>
      <c r="E171" s="821" t="s">
        <v>2912</v>
      </c>
      <c r="F171" s="821" t="s">
        <v>2366</v>
      </c>
      <c r="G171" t="s">
        <v>5</v>
      </c>
      <c r="H171" s="821" t="s">
        <v>2392</v>
      </c>
      <c r="I171" s="821" t="s">
        <v>830</v>
      </c>
    </row>
    <row r="172" spans="1:9" ht="11.25" customHeight="1">
      <c r="A172" s="821" t="s">
        <v>2329</v>
      </c>
      <c r="B172" s="821" t="s">
        <v>1</v>
      </c>
      <c r="C172" s="821" t="s">
        <v>2913</v>
      </c>
      <c r="D172" s="821" t="s">
        <v>2914</v>
      </c>
      <c r="E172" s="821" t="s">
        <v>2915</v>
      </c>
      <c r="F172" s="821" t="s">
        <v>2366</v>
      </c>
      <c r="G172" t="s">
        <v>5</v>
      </c>
      <c r="H172" t="s">
        <v>5</v>
      </c>
      <c r="I172" s="821" t="s">
        <v>830</v>
      </c>
    </row>
    <row r="173" spans="1:9" ht="11.25" customHeight="1">
      <c r="A173" s="821" t="s">
        <v>2329</v>
      </c>
      <c r="B173" s="821" t="s">
        <v>1</v>
      </c>
      <c r="C173" s="821" t="s">
        <v>2916</v>
      </c>
      <c r="D173" s="821" t="s">
        <v>2917</v>
      </c>
      <c r="E173" s="821" t="s">
        <v>2918</v>
      </c>
      <c r="F173" s="821" t="s">
        <v>2351</v>
      </c>
      <c r="G173" t="s">
        <v>5</v>
      </c>
      <c r="H173" s="821" t="s">
        <v>2860</v>
      </c>
      <c r="I173" s="821" t="s">
        <v>830</v>
      </c>
    </row>
    <row r="174" spans="1:9" ht="11.25" customHeight="1">
      <c r="A174" s="821" t="s">
        <v>2329</v>
      </c>
      <c r="B174" s="821" t="s">
        <v>1</v>
      </c>
      <c r="C174" s="821" t="s">
        <v>2919</v>
      </c>
      <c r="D174" s="821" t="s">
        <v>2920</v>
      </c>
      <c r="E174" s="821" t="s">
        <v>2921</v>
      </c>
      <c r="F174" s="821" t="s">
        <v>2623</v>
      </c>
      <c r="G174" t="s">
        <v>5</v>
      </c>
      <c r="H174" s="821" t="s">
        <v>2922</v>
      </c>
      <c r="I174" s="821" t="s">
        <v>830</v>
      </c>
    </row>
    <row r="175" spans="1:9" ht="11.25" customHeight="1">
      <c r="A175" s="821" t="s">
        <v>2329</v>
      </c>
      <c r="B175" s="821" t="s">
        <v>1</v>
      </c>
      <c r="C175" s="821" t="s">
        <v>2923</v>
      </c>
      <c r="D175" s="821" t="s">
        <v>2924</v>
      </c>
      <c r="E175" s="821" t="s">
        <v>2925</v>
      </c>
      <c r="F175" s="821" t="s">
        <v>2355</v>
      </c>
      <c r="G175" t="s">
        <v>5</v>
      </c>
      <c r="H175" t="s">
        <v>5</v>
      </c>
      <c r="I175" s="821" t="s">
        <v>830</v>
      </c>
    </row>
    <row r="176" spans="1:9" ht="11.25" customHeight="1">
      <c r="A176" s="821" t="s">
        <v>2329</v>
      </c>
      <c r="B176" s="821" t="s">
        <v>1</v>
      </c>
      <c r="C176" s="821" t="s">
        <v>2926</v>
      </c>
      <c r="D176" s="821" t="s">
        <v>2927</v>
      </c>
      <c r="E176" s="821" t="s">
        <v>2928</v>
      </c>
      <c r="F176" s="821" t="s">
        <v>2382</v>
      </c>
      <c r="G176" t="s">
        <v>5</v>
      </c>
      <c r="H176" t="s">
        <v>5</v>
      </c>
      <c r="I176" s="821" t="s">
        <v>830</v>
      </c>
    </row>
    <row r="177" spans="1:9" ht="11.25" customHeight="1">
      <c r="A177" s="821" t="s">
        <v>2329</v>
      </c>
      <c r="B177" s="821" t="s">
        <v>1</v>
      </c>
      <c r="C177" s="821" t="s">
        <v>2929</v>
      </c>
      <c r="D177" s="821" t="s">
        <v>2930</v>
      </c>
      <c r="E177" s="821" t="s">
        <v>2931</v>
      </c>
      <c r="F177" s="821" t="s">
        <v>2400</v>
      </c>
      <c r="G177" t="s">
        <v>5</v>
      </c>
      <c r="H177" t="s">
        <v>5</v>
      </c>
      <c r="I177" s="821" t="s">
        <v>830</v>
      </c>
    </row>
    <row r="178" spans="1:9" ht="11.25" customHeight="1">
      <c r="A178" s="821" t="s">
        <v>2329</v>
      </c>
      <c r="B178" s="821" t="s">
        <v>1</v>
      </c>
      <c r="C178" s="821" t="s">
        <v>2932</v>
      </c>
      <c r="D178" s="821" t="s">
        <v>2933</v>
      </c>
      <c r="E178" s="821" t="s">
        <v>2934</v>
      </c>
      <c r="F178" s="821" t="s">
        <v>2623</v>
      </c>
      <c r="G178" t="s">
        <v>5</v>
      </c>
      <c r="H178" s="821" t="s">
        <v>2935</v>
      </c>
      <c r="I178" s="821" t="s">
        <v>830</v>
      </c>
    </row>
    <row r="179" spans="1:9" ht="11.25" customHeight="1">
      <c r="A179" s="821" t="s">
        <v>2329</v>
      </c>
      <c r="B179" s="821" t="s">
        <v>1</v>
      </c>
      <c r="C179" s="821" t="s">
        <v>2936</v>
      </c>
      <c r="D179" s="821" t="s">
        <v>2937</v>
      </c>
      <c r="E179" s="821" t="s">
        <v>2938</v>
      </c>
      <c r="F179" s="821" t="s">
        <v>2939</v>
      </c>
      <c r="G179" t="s">
        <v>5</v>
      </c>
      <c r="H179" t="s">
        <v>5</v>
      </c>
      <c r="I179" s="821" t="s">
        <v>830</v>
      </c>
    </row>
    <row r="180" spans="1:9" ht="11.25" customHeight="1">
      <c r="A180" s="821" t="s">
        <v>2329</v>
      </c>
      <c r="B180" s="821" t="s">
        <v>1</v>
      </c>
      <c r="C180" s="821" t="s">
        <v>2940</v>
      </c>
      <c r="D180" s="821" t="s">
        <v>2941</v>
      </c>
      <c r="E180" s="821" t="s">
        <v>2942</v>
      </c>
      <c r="F180" s="821" t="s">
        <v>2569</v>
      </c>
      <c r="G180" t="s">
        <v>5</v>
      </c>
      <c r="H180" t="s">
        <v>5</v>
      </c>
      <c r="I180" s="821" t="s">
        <v>830</v>
      </c>
    </row>
    <row r="181" spans="1:9" ht="11.25" customHeight="1">
      <c r="A181" s="821" t="s">
        <v>2329</v>
      </c>
      <c r="B181" s="821" t="s">
        <v>1</v>
      </c>
      <c r="C181" s="821" t="s">
        <v>2943</v>
      </c>
      <c r="D181" s="821" t="s">
        <v>2944</v>
      </c>
      <c r="E181" s="821" t="s">
        <v>2945</v>
      </c>
      <c r="F181" s="821" t="s">
        <v>2569</v>
      </c>
      <c r="G181" t="s">
        <v>5</v>
      </c>
      <c r="H181" t="s">
        <v>5</v>
      </c>
      <c r="I181" s="821" t="s">
        <v>830</v>
      </c>
    </row>
    <row r="182" spans="1:9" ht="11.25" customHeight="1">
      <c r="A182" s="821" t="s">
        <v>2329</v>
      </c>
      <c r="B182" s="821" t="s">
        <v>1</v>
      </c>
      <c r="C182" s="821" t="s">
        <v>2946</v>
      </c>
      <c r="D182" s="821" t="s">
        <v>2947</v>
      </c>
      <c r="E182" s="821" t="s">
        <v>2948</v>
      </c>
      <c r="F182" s="821" t="s">
        <v>2413</v>
      </c>
      <c r="G182" t="s">
        <v>5</v>
      </c>
      <c r="H182" t="s">
        <v>5</v>
      </c>
      <c r="I182" s="821" t="s">
        <v>830</v>
      </c>
    </row>
    <row r="183" spans="1:9" ht="11.25" customHeight="1">
      <c r="A183" s="821" t="s">
        <v>2329</v>
      </c>
      <c r="B183" s="821" t="s">
        <v>1</v>
      </c>
      <c r="C183" s="821" t="s">
        <v>2949</v>
      </c>
      <c r="D183" s="821" t="s">
        <v>2950</v>
      </c>
      <c r="E183" s="821" t="s">
        <v>2951</v>
      </c>
      <c r="F183" s="821" t="s">
        <v>2623</v>
      </c>
      <c r="G183" s="821" t="s">
        <v>2952</v>
      </c>
      <c r="H183" t="s">
        <v>5</v>
      </c>
      <c r="I183" s="821" t="s">
        <v>830</v>
      </c>
    </row>
    <row r="184" spans="1:9" ht="11.25" customHeight="1">
      <c r="A184" s="821" t="s">
        <v>2329</v>
      </c>
      <c r="B184" s="821" t="s">
        <v>1</v>
      </c>
      <c r="C184" s="821" t="s">
        <v>2953</v>
      </c>
      <c r="D184" s="821" t="s">
        <v>2954</v>
      </c>
      <c r="E184" s="821" t="s">
        <v>2955</v>
      </c>
      <c r="F184" s="821" t="s">
        <v>2623</v>
      </c>
      <c r="G184" t="s">
        <v>5</v>
      </c>
      <c r="H184" s="821" t="s">
        <v>2644</v>
      </c>
      <c r="I184" s="821" t="s">
        <v>830</v>
      </c>
    </row>
    <row r="185" spans="1:9" ht="11.25" customHeight="1">
      <c r="A185" s="821" t="s">
        <v>2329</v>
      </c>
      <c r="B185" s="821" t="s">
        <v>1</v>
      </c>
      <c r="C185" s="821" t="s">
        <v>2956</v>
      </c>
      <c r="D185" s="821" t="s">
        <v>2957</v>
      </c>
      <c r="E185" s="821" t="s">
        <v>2958</v>
      </c>
      <c r="F185" s="821" t="s">
        <v>2959</v>
      </c>
      <c r="G185" t="s">
        <v>5</v>
      </c>
      <c r="H185" t="s">
        <v>5</v>
      </c>
      <c r="I185" s="821" t="s">
        <v>830</v>
      </c>
    </row>
    <row r="186" spans="1:9" ht="11.25" customHeight="1">
      <c r="A186" s="821" t="s">
        <v>2329</v>
      </c>
      <c r="B186" s="821" t="s">
        <v>1</v>
      </c>
      <c r="C186" s="821" t="s">
        <v>2960</v>
      </c>
      <c r="D186" s="821" t="s">
        <v>2961</v>
      </c>
      <c r="E186" s="821" t="s">
        <v>2962</v>
      </c>
      <c r="F186" s="821" t="s">
        <v>2963</v>
      </c>
      <c r="G186" t="s">
        <v>5</v>
      </c>
      <c r="H186" t="s">
        <v>5</v>
      </c>
      <c r="I186" s="821" t="s">
        <v>830</v>
      </c>
    </row>
    <row r="187" spans="1:9" ht="11.25" customHeight="1">
      <c r="A187" s="821" t="s">
        <v>2329</v>
      </c>
      <c r="B187" s="821" t="s">
        <v>1</v>
      </c>
      <c r="C187" s="821" t="s">
        <v>2964</v>
      </c>
      <c r="D187" s="821" t="s">
        <v>2965</v>
      </c>
      <c r="E187" s="821" t="s">
        <v>2618</v>
      </c>
      <c r="F187" s="821" t="s">
        <v>2966</v>
      </c>
      <c r="G187" t="s">
        <v>5</v>
      </c>
      <c r="H187" t="s">
        <v>5</v>
      </c>
      <c r="I187" s="821" t="s">
        <v>830</v>
      </c>
    </row>
    <row r="188" spans="1:9" ht="11.25" customHeight="1">
      <c r="A188" s="821" t="s">
        <v>2329</v>
      </c>
      <c r="B188" s="821" t="s">
        <v>1</v>
      </c>
      <c r="C188" s="821" t="s">
        <v>2967</v>
      </c>
      <c r="D188" s="821" t="s">
        <v>2968</v>
      </c>
      <c r="E188" s="821" t="s">
        <v>2969</v>
      </c>
      <c r="F188" s="821" t="s">
        <v>2351</v>
      </c>
      <c r="G188" t="s">
        <v>5</v>
      </c>
      <c r="H188" t="s">
        <v>5</v>
      </c>
      <c r="I188" s="821" t="s">
        <v>830</v>
      </c>
    </row>
    <row r="189" spans="1:9" ht="11.25" customHeight="1">
      <c r="A189" s="821" t="s">
        <v>2329</v>
      </c>
      <c r="B189" s="821" t="s">
        <v>1</v>
      </c>
      <c r="C189" s="821" t="s">
        <v>2970</v>
      </c>
      <c r="D189" s="821" t="s">
        <v>2971</v>
      </c>
      <c r="E189" s="821" t="s">
        <v>2972</v>
      </c>
      <c r="F189" s="821" t="s">
        <v>2473</v>
      </c>
      <c r="G189" t="s">
        <v>5</v>
      </c>
      <c r="H189" t="s">
        <v>5</v>
      </c>
      <c r="I189" s="821" t="s">
        <v>830</v>
      </c>
    </row>
    <row r="190" spans="1:9" ht="11.25" customHeight="1">
      <c r="A190" s="821" t="s">
        <v>2329</v>
      </c>
      <c r="B190" s="821" t="s">
        <v>1</v>
      </c>
      <c r="C190" s="821" t="s">
        <v>2973</v>
      </c>
      <c r="D190" s="821" t="s">
        <v>2974</v>
      </c>
      <c r="E190" s="821" t="s">
        <v>2975</v>
      </c>
      <c r="F190" s="821" t="s">
        <v>2351</v>
      </c>
      <c r="G190" t="s">
        <v>5</v>
      </c>
      <c r="H190" t="s">
        <v>5</v>
      </c>
      <c r="I190" s="821" t="s">
        <v>830</v>
      </c>
    </row>
    <row r="191" spans="1:9" ht="11.25" customHeight="1">
      <c r="A191" s="821" t="s">
        <v>2329</v>
      </c>
      <c r="B191" s="821" t="s">
        <v>1</v>
      </c>
      <c r="C191" s="821" t="s">
        <v>2976</v>
      </c>
      <c r="D191" s="821" t="s">
        <v>2977</v>
      </c>
      <c r="E191" s="821" t="s">
        <v>2978</v>
      </c>
      <c r="F191" s="821" t="s">
        <v>2400</v>
      </c>
      <c r="G191" t="s">
        <v>5</v>
      </c>
      <c r="H191" t="s">
        <v>5</v>
      </c>
      <c r="I191" s="821" t="s">
        <v>830</v>
      </c>
    </row>
    <row r="192" spans="1:9" ht="11.25" customHeight="1">
      <c r="A192" s="821" t="s">
        <v>2329</v>
      </c>
      <c r="B192" s="821" t="s">
        <v>1</v>
      </c>
      <c r="C192" s="821" t="s">
        <v>2979</v>
      </c>
      <c r="D192" s="821" t="s">
        <v>2980</v>
      </c>
      <c r="E192" s="821" t="s">
        <v>2981</v>
      </c>
      <c r="F192" s="821" t="s">
        <v>2982</v>
      </c>
      <c r="G192" t="s">
        <v>5</v>
      </c>
      <c r="H192" s="821" t="s">
        <v>2983</v>
      </c>
      <c r="I192" s="821" t="s">
        <v>830</v>
      </c>
    </row>
    <row r="193" spans="1:9" ht="11.25" customHeight="1">
      <c r="A193" s="821" t="s">
        <v>2329</v>
      </c>
      <c r="B193" s="821" t="s">
        <v>1</v>
      </c>
      <c r="C193" s="821" t="s">
        <v>2984</v>
      </c>
      <c r="D193" s="821" t="s">
        <v>2985</v>
      </c>
      <c r="E193" s="821" t="s">
        <v>2986</v>
      </c>
      <c r="F193" s="821" t="s">
        <v>2382</v>
      </c>
      <c r="G193" t="s">
        <v>5</v>
      </c>
      <c r="H193" s="821" t="s">
        <v>2659</v>
      </c>
      <c r="I193" s="821" t="s">
        <v>830</v>
      </c>
    </row>
    <row r="194" spans="1:9" ht="11.25" customHeight="1">
      <c r="A194" s="821" t="s">
        <v>2329</v>
      </c>
      <c r="B194" s="821" t="s">
        <v>1</v>
      </c>
      <c r="C194" s="821" t="s">
        <v>2987</v>
      </c>
      <c r="D194" s="821" t="s">
        <v>2988</v>
      </c>
      <c r="E194" s="821" t="s">
        <v>2618</v>
      </c>
      <c r="F194" s="821" t="s">
        <v>2989</v>
      </c>
      <c r="G194" t="s">
        <v>5</v>
      </c>
      <c r="H194" t="s">
        <v>5</v>
      </c>
      <c r="I194" s="821" t="s">
        <v>830</v>
      </c>
    </row>
    <row r="195" spans="1:9" ht="11.25" customHeight="1">
      <c r="A195" s="821" t="s">
        <v>2329</v>
      </c>
      <c r="B195" s="821" t="s">
        <v>1</v>
      </c>
      <c r="C195" s="821" t="s">
        <v>2990</v>
      </c>
      <c r="D195" s="821" t="s">
        <v>2991</v>
      </c>
      <c r="E195" s="821" t="s">
        <v>2992</v>
      </c>
      <c r="F195" s="821" t="s">
        <v>2569</v>
      </c>
      <c r="G195" t="s">
        <v>5</v>
      </c>
      <c r="H195" t="s">
        <v>5</v>
      </c>
      <c r="I195" s="821" t="s">
        <v>830</v>
      </c>
    </row>
    <row r="196" spans="1:9" ht="11.25" customHeight="1">
      <c r="A196" s="821" t="s">
        <v>2329</v>
      </c>
      <c r="B196" s="821" t="s">
        <v>1</v>
      </c>
      <c r="C196" s="821" t="s">
        <v>2993</v>
      </c>
      <c r="D196" s="821" t="s">
        <v>2994</v>
      </c>
      <c r="E196" s="821" t="s">
        <v>2995</v>
      </c>
      <c r="F196" s="821" t="s">
        <v>2366</v>
      </c>
      <c r="G196" t="s">
        <v>5</v>
      </c>
      <c r="H196" t="s">
        <v>5</v>
      </c>
      <c r="I196" s="821" t="s">
        <v>830</v>
      </c>
    </row>
    <row r="197" spans="1:9" ht="11.25" customHeight="1">
      <c r="A197" s="821" t="s">
        <v>2329</v>
      </c>
      <c r="B197" s="821" t="s">
        <v>1</v>
      </c>
      <c r="C197" s="821" t="s">
        <v>2996</v>
      </c>
      <c r="D197" s="821" t="s">
        <v>2997</v>
      </c>
      <c r="E197" s="821" t="s">
        <v>2998</v>
      </c>
      <c r="F197" s="821" t="s">
        <v>2999</v>
      </c>
      <c r="G197" t="s">
        <v>5</v>
      </c>
      <c r="H197" t="s">
        <v>5</v>
      </c>
      <c r="I197" s="821" t="s">
        <v>830</v>
      </c>
    </row>
    <row r="198" spans="1:9" ht="11.25" customHeight="1">
      <c r="A198" s="821" t="s">
        <v>2329</v>
      </c>
      <c r="B198" s="821" t="s">
        <v>1</v>
      </c>
      <c r="C198" s="821" t="s">
        <v>3000</v>
      </c>
      <c r="D198" s="821" t="s">
        <v>3001</v>
      </c>
      <c r="E198" s="821" t="s">
        <v>3002</v>
      </c>
      <c r="F198" s="821" t="s">
        <v>33</v>
      </c>
      <c r="G198" t="s">
        <v>5</v>
      </c>
      <c r="H198" t="s">
        <v>5</v>
      </c>
      <c r="I198" s="821" t="s">
        <v>830</v>
      </c>
    </row>
    <row r="199" spans="1:9" ht="11.25" customHeight="1">
      <c r="A199" s="821" t="s">
        <v>2329</v>
      </c>
      <c r="B199" s="821" t="s">
        <v>1</v>
      </c>
      <c r="C199" s="821" t="s">
        <v>3003</v>
      </c>
      <c r="D199" s="821" t="s">
        <v>3004</v>
      </c>
      <c r="E199" s="821" t="s">
        <v>3005</v>
      </c>
      <c r="F199" s="821" t="s">
        <v>2623</v>
      </c>
      <c r="G199" t="s">
        <v>5</v>
      </c>
      <c r="H199" s="821" t="s">
        <v>3006</v>
      </c>
      <c r="I199" s="821" t="s">
        <v>830</v>
      </c>
    </row>
    <row r="200" spans="1:9" ht="11.25" customHeight="1">
      <c r="A200" s="821" t="s">
        <v>2329</v>
      </c>
      <c r="B200" s="821" t="s">
        <v>1</v>
      </c>
      <c r="C200" s="821" t="s">
        <v>3007</v>
      </c>
      <c r="D200" s="821" t="s">
        <v>3008</v>
      </c>
      <c r="E200" s="821" t="s">
        <v>3009</v>
      </c>
      <c r="F200" s="821" t="s">
        <v>2623</v>
      </c>
      <c r="G200" t="s">
        <v>5</v>
      </c>
      <c r="H200" t="s">
        <v>5</v>
      </c>
      <c r="I200" s="821" t="s">
        <v>830</v>
      </c>
    </row>
    <row r="201" spans="1:9" ht="11.25" customHeight="1">
      <c r="A201" s="821" t="s">
        <v>2329</v>
      </c>
      <c r="B201" s="821" t="s">
        <v>1</v>
      </c>
      <c r="C201" s="821" t="s">
        <v>3010</v>
      </c>
      <c r="D201" s="821" t="s">
        <v>3011</v>
      </c>
      <c r="E201" s="821" t="s">
        <v>3012</v>
      </c>
      <c r="F201" s="821" t="s">
        <v>2623</v>
      </c>
      <c r="G201" t="s">
        <v>5</v>
      </c>
      <c r="H201" t="s">
        <v>5</v>
      </c>
      <c r="I201" s="821" t="s">
        <v>830</v>
      </c>
    </row>
    <row r="202" spans="1:9" ht="11.25" customHeight="1">
      <c r="A202" s="821" t="s">
        <v>2329</v>
      </c>
      <c r="B202" s="821" t="s">
        <v>1</v>
      </c>
      <c r="C202" s="821" t="s">
        <v>3013</v>
      </c>
      <c r="D202" s="821" t="s">
        <v>3014</v>
      </c>
      <c r="E202" s="821" t="s">
        <v>3015</v>
      </c>
      <c r="F202" s="821" t="s">
        <v>2362</v>
      </c>
      <c r="G202" t="s">
        <v>5</v>
      </c>
      <c r="H202" s="821" t="s">
        <v>2644</v>
      </c>
      <c r="I202" s="821" t="s">
        <v>830</v>
      </c>
    </row>
    <row r="203" spans="1:9" ht="11.25" customHeight="1">
      <c r="A203" s="821" t="s">
        <v>2329</v>
      </c>
      <c r="B203" s="821" t="s">
        <v>1</v>
      </c>
      <c r="C203" s="821" t="s">
        <v>3016</v>
      </c>
      <c r="D203" s="821" t="s">
        <v>3017</v>
      </c>
      <c r="E203" s="821" t="s">
        <v>3018</v>
      </c>
      <c r="F203" s="821" t="s">
        <v>2351</v>
      </c>
      <c r="G203" t="s">
        <v>5</v>
      </c>
      <c r="H203" t="s">
        <v>5</v>
      </c>
      <c r="I203" s="821" t="s">
        <v>830</v>
      </c>
    </row>
    <row r="204" spans="1:9" ht="11.25" customHeight="1">
      <c r="A204" s="821" t="s">
        <v>2329</v>
      </c>
      <c r="B204" s="821" t="s">
        <v>1</v>
      </c>
      <c r="C204" s="821" t="s">
        <v>3019</v>
      </c>
      <c r="D204" s="821" t="s">
        <v>3020</v>
      </c>
      <c r="E204" s="821" t="s">
        <v>3021</v>
      </c>
      <c r="F204" s="821" t="s">
        <v>3022</v>
      </c>
      <c r="G204" t="s">
        <v>5</v>
      </c>
      <c r="H204" t="s">
        <v>5</v>
      </c>
      <c r="I204" s="821" t="s">
        <v>830</v>
      </c>
    </row>
    <row r="205" spans="1:9" ht="11.25" customHeight="1">
      <c r="A205" s="821" t="s">
        <v>2329</v>
      </c>
      <c r="B205" s="821" t="s">
        <v>1</v>
      </c>
      <c r="C205" s="821" t="s">
        <v>3023</v>
      </c>
      <c r="D205" s="821" t="s">
        <v>3024</v>
      </c>
      <c r="E205" s="821" t="s">
        <v>3025</v>
      </c>
      <c r="F205" s="821" t="s">
        <v>2963</v>
      </c>
      <c r="G205" t="s">
        <v>5</v>
      </c>
      <c r="H205" t="s">
        <v>5</v>
      </c>
      <c r="I205" s="821" t="s">
        <v>830</v>
      </c>
    </row>
    <row r="206" spans="1:9" ht="11.25" customHeight="1">
      <c r="A206" s="821" t="s">
        <v>2329</v>
      </c>
      <c r="B206" s="821" t="s">
        <v>1</v>
      </c>
      <c r="C206" s="821" t="s">
        <v>3026</v>
      </c>
      <c r="D206" s="821" t="s">
        <v>3027</v>
      </c>
      <c r="E206" s="821" t="s">
        <v>3028</v>
      </c>
      <c r="F206" s="821" t="s">
        <v>3029</v>
      </c>
      <c r="G206" t="s">
        <v>5</v>
      </c>
      <c r="H206" t="s">
        <v>5</v>
      </c>
      <c r="I206" s="821" t="s">
        <v>830</v>
      </c>
    </row>
    <row r="207" spans="1:9" ht="11.25" customHeight="1">
      <c r="A207" s="821" t="s">
        <v>2329</v>
      </c>
      <c r="B207" s="821" t="s">
        <v>1</v>
      </c>
      <c r="C207" s="821" t="s">
        <v>3030</v>
      </c>
      <c r="D207" s="821" t="s">
        <v>3031</v>
      </c>
      <c r="E207" s="821" t="s">
        <v>2992</v>
      </c>
      <c r="F207" s="821" t="s">
        <v>3032</v>
      </c>
      <c r="G207" t="s">
        <v>5</v>
      </c>
      <c r="H207" t="s">
        <v>5</v>
      </c>
      <c r="I207" s="821" t="s">
        <v>830</v>
      </c>
    </row>
    <row r="208" spans="1:9" ht="11.25" customHeight="1">
      <c r="A208" s="821" t="s">
        <v>2329</v>
      </c>
      <c r="B208" s="821" t="s">
        <v>1</v>
      </c>
      <c r="C208" s="821" t="s">
        <v>3033</v>
      </c>
      <c r="D208" s="821" t="s">
        <v>3034</v>
      </c>
      <c r="E208" s="821" t="s">
        <v>2992</v>
      </c>
      <c r="F208" s="821" t="s">
        <v>3035</v>
      </c>
      <c r="G208" t="s">
        <v>5</v>
      </c>
      <c r="H208" t="s">
        <v>5</v>
      </c>
      <c r="I208" s="821" t="s">
        <v>830</v>
      </c>
    </row>
    <row r="209" spans="1:9" ht="11.25" customHeight="1">
      <c r="A209" s="821" t="s">
        <v>2329</v>
      </c>
      <c r="B209" s="821" t="s">
        <v>1</v>
      </c>
      <c r="C209" s="821" t="s">
        <v>2330</v>
      </c>
      <c r="D209" s="821" t="s">
        <v>2331</v>
      </c>
      <c r="E209" s="821" t="s">
        <v>2332</v>
      </c>
      <c r="F209" s="821" t="s">
        <v>2333</v>
      </c>
      <c r="G209" t="s">
        <v>5</v>
      </c>
      <c r="H209" t="s">
        <v>5</v>
      </c>
      <c r="I209" s="821" t="s">
        <v>926</v>
      </c>
    </row>
    <row r="210" spans="1:9" ht="11.25" customHeight="1">
      <c r="A210" s="821" t="s">
        <v>2329</v>
      </c>
      <c r="B210" s="821" t="s">
        <v>1</v>
      </c>
      <c r="C210" s="821" t="s">
        <v>2334</v>
      </c>
      <c r="D210" s="821" t="s">
        <v>2331</v>
      </c>
      <c r="E210" s="821" t="s">
        <v>2332</v>
      </c>
      <c r="F210" s="821" t="s">
        <v>2335</v>
      </c>
      <c r="G210" t="s">
        <v>5</v>
      </c>
      <c r="H210" t="s">
        <v>5</v>
      </c>
      <c r="I210" s="821" t="s">
        <v>926</v>
      </c>
    </row>
    <row r="211" spans="1:9" ht="11.25" customHeight="1">
      <c r="A211" s="821" t="s">
        <v>2329</v>
      </c>
      <c r="B211" s="821" t="s">
        <v>1</v>
      </c>
      <c r="C211" s="821" t="s">
        <v>2356</v>
      </c>
      <c r="D211" s="821" t="s">
        <v>2357</v>
      </c>
      <c r="E211" s="821" t="s">
        <v>2358</v>
      </c>
      <c r="F211" s="821" t="s">
        <v>2335</v>
      </c>
      <c r="G211" t="s">
        <v>5</v>
      </c>
      <c r="H211" t="s">
        <v>5</v>
      </c>
      <c r="I211" s="821" t="s">
        <v>926</v>
      </c>
    </row>
    <row r="212" spans="1:9" ht="11.25" customHeight="1">
      <c r="A212" s="821" t="s">
        <v>2329</v>
      </c>
      <c r="B212" s="821" t="s">
        <v>1</v>
      </c>
      <c r="C212" s="821" t="s">
        <v>2359</v>
      </c>
      <c r="D212" s="821" t="s">
        <v>2360</v>
      </c>
      <c r="E212" s="821" t="s">
        <v>2361</v>
      </c>
      <c r="F212" s="821" t="s">
        <v>2362</v>
      </c>
      <c r="G212" t="s">
        <v>5</v>
      </c>
      <c r="H212" t="s">
        <v>5</v>
      </c>
      <c r="I212" s="821" t="s">
        <v>926</v>
      </c>
    </row>
    <row r="213" spans="1:9" ht="11.25" customHeight="1">
      <c r="A213" s="821" t="s">
        <v>2329</v>
      </c>
      <c r="B213" s="821" t="s">
        <v>1</v>
      </c>
      <c r="C213" s="821" t="s">
        <v>2363</v>
      </c>
      <c r="D213" s="821" t="s">
        <v>2364</v>
      </c>
      <c r="E213" s="821" t="s">
        <v>2365</v>
      </c>
      <c r="F213" s="821" t="s">
        <v>2366</v>
      </c>
      <c r="G213" t="s">
        <v>5</v>
      </c>
      <c r="H213" t="s">
        <v>5</v>
      </c>
      <c r="I213" s="821" t="s">
        <v>926</v>
      </c>
    </row>
    <row r="214" spans="1:9" ht="11.25" customHeight="1">
      <c r="A214" s="821" t="s">
        <v>2329</v>
      </c>
      <c r="B214" s="821" t="s">
        <v>1</v>
      </c>
      <c r="C214" s="821" t="s">
        <v>2379</v>
      </c>
      <c r="D214" s="821" t="s">
        <v>2380</v>
      </c>
      <c r="E214" s="821" t="s">
        <v>2381</v>
      </c>
      <c r="F214" s="821" t="s">
        <v>2382</v>
      </c>
      <c r="G214" s="821" t="s">
        <v>2383</v>
      </c>
      <c r="H214" t="s">
        <v>5</v>
      </c>
      <c r="I214" s="821" t="s">
        <v>926</v>
      </c>
    </row>
    <row r="215" spans="1:9" ht="11.25" customHeight="1">
      <c r="A215" s="821" t="s">
        <v>2329</v>
      </c>
      <c r="B215" s="821" t="s">
        <v>1</v>
      </c>
      <c r="C215" s="821" t="s">
        <v>2384</v>
      </c>
      <c r="D215" s="821" t="s">
        <v>2385</v>
      </c>
      <c r="E215" s="821" t="s">
        <v>2386</v>
      </c>
      <c r="F215" s="821" t="s">
        <v>2387</v>
      </c>
      <c r="G215" t="s">
        <v>5</v>
      </c>
      <c r="H215" t="s">
        <v>5</v>
      </c>
      <c r="I215" s="821" t="s">
        <v>926</v>
      </c>
    </row>
    <row r="216" spans="1:9" ht="11.25" customHeight="1">
      <c r="A216" s="821" t="s">
        <v>2329</v>
      </c>
      <c r="B216" s="821" t="s">
        <v>1</v>
      </c>
      <c r="C216" s="821" t="s">
        <v>2397</v>
      </c>
      <c r="D216" s="821" t="s">
        <v>2398</v>
      </c>
      <c r="E216" s="821" t="s">
        <v>2399</v>
      </c>
      <c r="F216" s="821" t="s">
        <v>2400</v>
      </c>
      <c r="G216" t="s">
        <v>5</v>
      </c>
      <c r="H216" t="s">
        <v>5</v>
      </c>
      <c r="I216" s="821" t="s">
        <v>926</v>
      </c>
    </row>
    <row r="217" spans="1:9" ht="11.25" customHeight="1">
      <c r="A217" s="821" t="s">
        <v>2329</v>
      </c>
      <c r="B217" s="821" t="s">
        <v>1</v>
      </c>
      <c r="C217" s="821" t="s">
        <v>2415</v>
      </c>
      <c r="D217" s="821" t="s">
        <v>2416</v>
      </c>
      <c r="E217" s="821" t="s">
        <v>2417</v>
      </c>
      <c r="F217" s="821" t="s">
        <v>2418</v>
      </c>
      <c r="G217" t="s">
        <v>5</v>
      </c>
      <c r="H217" s="821" t="s">
        <v>2419</v>
      </c>
      <c r="I217" s="821" t="s">
        <v>926</v>
      </c>
    </row>
    <row r="218" spans="1:9" ht="11.25" customHeight="1">
      <c r="A218" s="821" t="s">
        <v>2329</v>
      </c>
      <c r="B218" s="821" t="s">
        <v>1</v>
      </c>
      <c r="C218" s="821" t="s">
        <v>2420</v>
      </c>
      <c r="D218" s="821" t="s">
        <v>2421</v>
      </c>
      <c r="E218" s="821" t="s">
        <v>2422</v>
      </c>
      <c r="F218" s="821" t="s">
        <v>2355</v>
      </c>
      <c r="G218" t="s">
        <v>5</v>
      </c>
      <c r="H218" t="s">
        <v>5</v>
      </c>
      <c r="I218" s="821" t="s">
        <v>926</v>
      </c>
    </row>
    <row r="219" spans="1:9" ht="11.25" customHeight="1">
      <c r="A219" s="821" t="s">
        <v>2329</v>
      </c>
      <c r="B219" s="821" t="s">
        <v>1</v>
      </c>
      <c r="C219" s="821" t="s">
        <v>2426</v>
      </c>
      <c r="D219" s="821" t="s">
        <v>2427</v>
      </c>
      <c r="E219" s="821" t="s">
        <v>2428</v>
      </c>
      <c r="F219" s="821" t="s">
        <v>684</v>
      </c>
      <c r="G219" s="821" t="s">
        <v>2429</v>
      </c>
      <c r="H219" s="821" t="s">
        <v>2430</v>
      </c>
      <c r="I219" s="821" t="s">
        <v>926</v>
      </c>
    </row>
    <row r="220" spans="1:9" ht="11.25" customHeight="1">
      <c r="A220" s="821" t="s">
        <v>2329</v>
      </c>
      <c r="B220" s="821" t="s">
        <v>1</v>
      </c>
      <c r="C220" s="821" t="s">
        <v>2454</v>
      </c>
      <c r="D220" s="821" t="s">
        <v>2455</v>
      </c>
      <c r="E220" s="821" t="s">
        <v>2456</v>
      </c>
      <c r="F220" s="821" t="s">
        <v>684</v>
      </c>
      <c r="G220" t="s">
        <v>5</v>
      </c>
      <c r="H220" s="821" t="s">
        <v>2430</v>
      </c>
      <c r="I220" s="821" t="s">
        <v>926</v>
      </c>
    </row>
    <row r="221" spans="1:9" ht="11.25" customHeight="1">
      <c r="A221" s="821" t="s">
        <v>2329</v>
      </c>
      <c r="B221" s="821" t="s">
        <v>1</v>
      </c>
      <c r="C221" t="s">
        <v>5</v>
      </c>
      <c r="D221" s="821" t="s">
        <v>2468</v>
      </c>
      <c r="E221" s="821" t="s">
        <v>2469</v>
      </c>
      <c r="F221" s="821" t="s">
        <v>2382</v>
      </c>
      <c r="G221" t="s">
        <v>5</v>
      </c>
      <c r="H221" t="s">
        <v>5</v>
      </c>
      <c r="I221" s="821" t="s">
        <v>926</v>
      </c>
    </row>
    <row r="222" spans="1:9" ht="11.25" customHeight="1">
      <c r="A222" s="821" t="s">
        <v>2329</v>
      </c>
      <c r="B222" s="821" t="s">
        <v>1</v>
      </c>
      <c r="C222" s="821" t="s">
        <v>2506</v>
      </c>
      <c r="D222" s="821" t="s">
        <v>2507</v>
      </c>
      <c r="E222" s="821" t="s">
        <v>2508</v>
      </c>
      <c r="F222" s="821" t="s">
        <v>2351</v>
      </c>
      <c r="G222" t="s">
        <v>5</v>
      </c>
      <c r="H222" t="s">
        <v>5</v>
      </c>
      <c r="I222" s="821" t="s">
        <v>926</v>
      </c>
    </row>
    <row r="223" spans="1:9" ht="11.25" customHeight="1">
      <c r="A223" s="821" t="s">
        <v>2329</v>
      </c>
      <c r="B223" s="821" t="s">
        <v>1</v>
      </c>
      <c r="C223" s="821" t="s">
        <v>2509</v>
      </c>
      <c r="D223" s="821" t="s">
        <v>2510</v>
      </c>
      <c r="E223" s="821" t="s">
        <v>2511</v>
      </c>
      <c r="F223" s="821" t="s">
        <v>2512</v>
      </c>
      <c r="G223" s="821" t="s">
        <v>2513</v>
      </c>
      <c r="H223" t="s">
        <v>5</v>
      </c>
      <c r="I223" s="821" t="s">
        <v>926</v>
      </c>
    </row>
    <row r="224" spans="1:9" ht="11.25" customHeight="1">
      <c r="A224" s="821" t="s">
        <v>2329</v>
      </c>
      <c r="B224" s="821" t="s">
        <v>1</v>
      </c>
      <c r="C224" s="821" t="s">
        <v>2514</v>
      </c>
      <c r="D224" s="821" t="s">
        <v>2515</v>
      </c>
      <c r="E224" s="821" t="s">
        <v>2516</v>
      </c>
      <c r="F224" s="821" t="s">
        <v>2517</v>
      </c>
      <c r="G224" t="s">
        <v>5</v>
      </c>
      <c r="H224" t="s">
        <v>5</v>
      </c>
      <c r="I224" s="821" t="s">
        <v>926</v>
      </c>
    </row>
    <row r="225" spans="1:9" ht="11.25" customHeight="1">
      <c r="A225" s="821" t="s">
        <v>2329</v>
      </c>
      <c r="B225" s="821" t="s">
        <v>1</v>
      </c>
      <c r="C225" s="821" t="s">
        <v>2527</v>
      </c>
      <c r="D225" s="821" t="s">
        <v>2524</v>
      </c>
      <c r="E225" s="821" t="s">
        <v>2528</v>
      </c>
      <c r="F225" s="821" t="s">
        <v>2529</v>
      </c>
      <c r="G225" t="s">
        <v>5</v>
      </c>
      <c r="H225" t="s">
        <v>5</v>
      </c>
      <c r="I225" s="821" t="s">
        <v>926</v>
      </c>
    </row>
    <row r="226" spans="1:9" ht="11.25" customHeight="1">
      <c r="A226" s="821" t="s">
        <v>2329</v>
      </c>
      <c r="B226" s="821" t="s">
        <v>1</v>
      </c>
      <c r="C226" s="821" t="s">
        <v>2535</v>
      </c>
      <c r="D226" s="821" t="s">
        <v>2524</v>
      </c>
      <c r="E226" s="821" t="s">
        <v>2536</v>
      </c>
      <c r="F226" s="821" t="s">
        <v>2485</v>
      </c>
      <c r="G226" t="s">
        <v>5</v>
      </c>
      <c r="H226" t="s">
        <v>5</v>
      </c>
      <c r="I226" s="821" t="s">
        <v>926</v>
      </c>
    </row>
    <row r="227" spans="1:9" ht="11.25" customHeight="1">
      <c r="A227" s="821" t="s">
        <v>2329</v>
      </c>
      <c r="B227" s="821" t="s">
        <v>1</v>
      </c>
      <c r="C227" s="821" t="s">
        <v>2537</v>
      </c>
      <c r="D227" s="821" t="s">
        <v>2538</v>
      </c>
      <c r="E227" s="821" t="s">
        <v>2539</v>
      </c>
      <c r="F227" s="821" t="s">
        <v>2396</v>
      </c>
      <c r="G227" t="s">
        <v>5</v>
      </c>
      <c r="H227" t="s">
        <v>5</v>
      </c>
      <c r="I227" s="821" t="s">
        <v>926</v>
      </c>
    </row>
    <row r="228" spans="1:9" ht="11.25" customHeight="1">
      <c r="A228" s="821" t="s">
        <v>2329</v>
      </c>
      <c r="B228" s="821" t="s">
        <v>1</v>
      </c>
      <c r="C228" s="821" t="s">
        <v>2540</v>
      </c>
      <c r="D228" s="821" t="s">
        <v>2541</v>
      </c>
      <c r="E228" s="821" t="s">
        <v>2542</v>
      </c>
      <c r="F228" s="821" t="s">
        <v>2351</v>
      </c>
      <c r="G228" t="s">
        <v>5</v>
      </c>
      <c r="H228" t="s">
        <v>5</v>
      </c>
      <c r="I228" s="821" t="s">
        <v>926</v>
      </c>
    </row>
    <row r="229" spans="1:9" ht="11.25" customHeight="1">
      <c r="A229" s="821" t="s">
        <v>2329</v>
      </c>
      <c r="B229" s="821" t="s">
        <v>1</v>
      </c>
      <c r="C229" s="821" t="s">
        <v>2546</v>
      </c>
      <c r="D229" s="821" t="s">
        <v>2547</v>
      </c>
      <c r="E229" s="821" t="s">
        <v>2548</v>
      </c>
      <c r="F229" s="821" t="s">
        <v>2351</v>
      </c>
      <c r="G229" s="821" t="s">
        <v>2549</v>
      </c>
      <c r="H229" t="s">
        <v>5</v>
      </c>
      <c r="I229" s="821" t="s">
        <v>926</v>
      </c>
    </row>
    <row r="230" spans="1:9" ht="11.25" customHeight="1">
      <c r="A230" s="821" t="s">
        <v>2329</v>
      </c>
      <c r="B230" s="821" t="s">
        <v>1</v>
      </c>
      <c r="C230" s="821" t="s">
        <v>2553</v>
      </c>
      <c r="D230" s="821" t="s">
        <v>2554</v>
      </c>
      <c r="E230" s="821" t="s">
        <v>2555</v>
      </c>
      <c r="F230" s="821" t="s">
        <v>2382</v>
      </c>
      <c r="G230" t="s">
        <v>5</v>
      </c>
      <c r="H230" t="s">
        <v>5</v>
      </c>
      <c r="I230" s="821" t="s">
        <v>926</v>
      </c>
    </row>
    <row r="231" spans="1:9" ht="11.25" customHeight="1">
      <c r="A231" s="821" t="s">
        <v>2329</v>
      </c>
      <c r="B231" s="821" t="s">
        <v>1</v>
      </c>
      <c r="C231" s="821" t="s">
        <v>2556</v>
      </c>
      <c r="D231" s="821" t="s">
        <v>2557</v>
      </c>
      <c r="E231" s="821" t="s">
        <v>2558</v>
      </c>
      <c r="F231" s="821" t="s">
        <v>2418</v>
      </c>
      <c r="G231" t="s">
        <v>5</v>
      </c>
      <c r="H231" t="s">
        <v>5</v>
      </c>
      <c r="I231" s="821" t="s">
        <v>926</v>
      </c>
    </row>
    <row r="232" spans="1:9" ht="11.25" customHeight="1">
      <c r="A232" s="821" t="s">
        <v>2329</v>
      </c>
      <c r="B232" s="821" t="s">
        <v>1</v>
      </c>
      <c r="C232" s="821" t="s">
        <v>2559</v>
      </c>
      <c r="D232" s="821" t="s">
        <v>2560</v>
      </c>
      <c r="E232" s="821" t="s">
        <v>2561</v>
      </c>
      <c r="F232" s="821" t="s">
        <v>2413</v>
      </c>
      <c r="G232" s="821" t="s">
        <v>2562</v>
      </c>
      <c r="H232" t="s">
        <v>5</v>
      </c>
      <c r="I232" s="821" t="s">
        <v>926</v>
      </c>
    </row>
    <row r="233" spans="1:9" ht="11.25" customHeight="1">
      <c r="A233" s="821" t="s">
        <v>2329</v>
      </c>
      <c r="B233" s="821" t="s">
        <v>1</v>
      </c>
      <c r="C233" s="821" t="s">
        <v>2566</v>
      </c>
      <c r="D233" s="821" t="s">
        <v>2567</v>
      </c>
      <c r="E233" s="821" t="s">
        <v>2568</v>
      </c>
      <c r="F233" s="821" t="s">
        <v>2569</v>
      </c>
      <c r="G233" s="821" t="s">
        <v>2570</v>
      </c>
      <c r="H233" t="s">
        <v>5</v>
      </c>
      <c r="I233" s="821" t="s">
        <v>926</v>
      </c>
    </row>
    <row r="234" spans="1:9" ht="11.25" customHeight="1">
      <c r="A234" s="821" t="s">
        <v>2329</v>
      </c>
      <c r="B234" s="821" t="s">
        <v>1</v>
      </c>
      <c r="C234" s="821" t="s">
        <v>2571</v>
      </c>
      <c r="D234" s="821" t="s">
        <v>2572</v>
      </c>
      <c r="E234" s="821" t="s">
        <v>2573</v>
      </c>
      <c r="F234" s="821" t="s">
        <v>2339</v>
      </c>
      <c r="G234" t="s">
        <v>5</v>
      </c>
      <c r="H234" s="821" t="s">
        <v>2392</v>
      </c>
      <c r="I234" s="821" t="s">
        <v>926</v>
      </c>
    </row>
    <row r="235" spans="1:9" ht="11.25" customHeight="1">
      <c r="A235" s="821" t="s">
        <v>2329</v>
      </c>
      <c r="B235" s="821" t="s">
        <v>1</v>
      </c>
      <c r="C235" s="821" t="s">
        <v>2574</v>
      </c>
      <c r="D235" s="821" t="s">
        <v>2575</v>
      </c>
      <c r="E235" s="821" t="s">
        <v>2576</v>
      </c>
      <c r="F235" s="821" t="s">
        <v>2400</v>
      </c>
      <c r="G235" t="s">
        <v>5</v>
      </c>
      <c r="H235" t="s">
        <v>5</v>
      </c>
      <c r="I235" s="821" t="s">
        <v>926</v>
      </c>
    </row>
    <row r="236" spans="1:9" ht="11.25" customHeight="1">
      <c r="A236" s="821" t="s">
        <v>2329</v>
      </c>
      <c r="B236" s="821" t="s">
        <v>1</v>
      </c>
      <c r="C236" s="821" t="s">
        <v>2587</v>
      </c>
      <c r="D236" s="821" t="s">
        <v>2588</v>
      </c>
      <c r="E236" s="821" t="s">
        <v>2589</v>
      </c>
      <c r="F236" s="821" t="s">
        <v>2351</v>
      </c>
      <c r="G236" t="s">
        <v>5</v>
      </c>
      <c r="H236" t="s">
        <v>5</v>
      </c>
      <c r="I236" s="821" t="s">
        <v>926</v>
      </c>
    </row>
    <row r="237" spans="1:9" ht="11.25" customHeight="1">
      <c r="A237" s="821" t="s">
        <v>2329</v>
      </c>
      <c r="B237" s="821" t="s">
        <v>1</v>
      </c>
      <c r="C237" s="821" t="s">
        <v>2616</v>
      </c>
      <c r="D237" s="821" t="s">
        <v>2617</v>
      </c>
      <c r="E237" s="821" t="s">
        <v>2618</v>
      </c>
      <c r="F237" s="821" t="s">
        <v>2619</v>
      </c>
      <c r="G237" t="s">
        <v>5</v>
      </c>
      <c r="H237" t="s">
        <v>5</v>
      </c>
      <c r="I237" s="821" t="s">
        <v>926</v>
      </c>
    </row>
    <row r="238" spans="1:9" ht="11.25" customHeight="1">
      <c r="A238" s="821" t="s">
        <v>2329</v>
      </c>
      <c r="B238" s="821" t="s">
        <v>1</v>
      </c>
      <c r="C238" s="821" t="s">
        <v>2620</v>
      </c>
      <c r="D238" s="821" t="s">
        <v>2621</v>
      </c>
      <c r="E238" s="821" t="s">
        <v>2622</v>
      </c>
      <c r="F238" s="821" t="s">
        <v>2623</v>
      </c>
      <c r="G238" t="s">
        <v>5</v>
      </c>
      <c r="H238" t="s">
        <v>5</v>
      </c>
      <c r="I238" s="821" t="s">
        <v>926</v>
      </c>
    </row>
    <row r="239" spans="1:9" ht="11.25" customHeight="1">
      <c r="A239" s="821" t="s">
        <v>2329</v>
      </c>
      <c r="B239" s="821" t="s">
        <v>1</v>
      </c>
      <c r="C239" s="821" t="s">
        <v>2624</v>
      </c>
      <c r="D239" s="821" t="s">
        <v>2625</v>
      </c>
      <c r="E239" s="821" t="s">
        <v>2626</v>
      </c>
      <c r="F239" s="821" t="s">
        <v>2382</v>
      </c>
      <c r="G239" t="s">
        <v>5</v>
      </c>
      <c r="H239" s="821" t="s">
        <v>2627</v>
      </c>
      <c r="I239" s="821" t="s">
        <v>926</v>
      </c>
    </row>
    <row r="240" spans="1:9" ht="11.25" customHeight="1">
      <c r="A240" s="821" t="s">
        <v>2329</v>
      </c>
      <c r="B240" s="821" t="s">
        <v>1</v>
      </c>
      <c r="C240" s="821" t="s">
        <v>2631</v>
      </c>
      <c r="D240" s="821" t="s">
        <v>2632</v>
      </c>
      <c r="E240" s="821" t="s">
        <v>2633</v>
      </c>
      <c r="F240" s="821" t="s">
        <v>2418</v>
      </c>
      <c r="G240" t="s">
        <v>5</v>
      </c>
      <c r="H240" t="s">
        <v>5</v>
      </c>
      <c r="I240" s="821" t="s">
        <v>926</v>
      </c>
    </row>
    <row r="241" spans="1:9" ht="11.25" customHeight="1">
      <c r="A241" s="821" t="s">
        <v>2329</v>
      </c>
      <c r="B241" s="821" t="s">
        <v>1</v>
      </c>
      <c r="C241" s="821" t="s">
        <v>2648</v>
      </c>
      <c r="D241" s="821" t="s">
        <v>2649</v>
      </c>
      <c r="E241" s="821" t="s">
        <v>2650</v>
      </c>
      <c r="F241" s="821" t="s">
        <v>2418</v>
      </c>
      <c r="G241" t="s">
        <v>5</v>
      </c>
      <c r="H241" s="821" t="s">
        <v>2651</v>
      </c>
      <c r="I241" s="821" t="s">
        <v>926</v>
      </c>
    </row>
    <row r="242" spans="1:9" ht="11.25" customHeight="1">
      <c r="A242" s="821" t="s">
        <v>2329</v>
      </c>
      <c r="B242" s="821" t="s">
        <v>1</v>
      </c>
      <c r="C242" s="821" t="s">
        <v>2656</v>
      </c>
      <c r="D242" s="821" t="s">
        <v>2657</v>
      </c>
      <c r="E242" s="821" t="s">
        <v>2358</v>
      </c>
      <c r="F242" s="821" t="s">
        <v>2658</v>
      </c>
      <c r="G242" t="s">
        <v>5</v>
      </c>
      <c r="H242" s="821" t="s">
        <v>2659</v>
      </c>
      <c r="I242" s="821" t="s">
        <v>926</v>
      </c>
    </row>
    <row r="243" spans="1:9" ht="11.25" customHeight="1">
      <c r="A243" s="821" t="s">
        <v>2329</v>
      </c>
      <c r="B243" s="821" t="s">
        <v>1</v>
      </c>
      <c r="C243" s="821" t="s">
        <v>2670</v>
      </c>
      <c r="D243" s="821" t="s">
        <v>2671</v>
      </c>
      <c r="E243" s="821" t="s">
        <v>2672</v>
      </c>
      <c r="F243" s="821" t="s">
        <v>2382</v>
      </c>
      <c r="G243" t="s">
        <v>5</v>
      </c>
      <c r="H243" t="s">
        <v>5</v>
      </c>
      <c r="I243" s="821" t="s">
        <v>926</v>
      </c>
    </row>
    <row r="244" spans="1:9" ht="11.25" customHeight="1">
      <c r="A244" s="821" t="s">
        <v>2329</v>
      </c>
      <c r="B244" s="821" t="s">
        <v>1</v>
      </c>
      <c r="C244" s="821" t="s">
        <v>2676</v>
      </c>
      <c r="D244" s="821" t="s">
        <v>2677</v>
      </c>
      <c r="E244" s="821" t="s">
        <v>2678</v>
      </c>
      <c r="F244" s="821" t="s">
        <v>2355</v>
      </c>
      <c r="G244" t="s">
        <v>5</v>
      </c>
      <c r="H244" t="s">
        <v>5</v>
      </c>
      <c r="I244" s="821" t="s">
        <v>926</v>
      </c>
    </row>
    <row r="245" spans="1:9" ht="11.25" customHeight="1">
      <c r="A245" s="821" t="s">
        <v>2329</v>
      </c>
      <c r="B245" s="821" t="s">
        <v>1</v>
      </c>
      <c r="C245" s="821" t="s">
        <v>2687</v>
      </c>
      <c r="D245" s="821" t="s">
        <v>2688</v>
      </c>
      <c r="E245" s="821" t="s">
        <v>2689</v>
      </c>
      <c r="F245" s="821" t="s">
        <v>2690</v>
      </c>
      <c r="G245" t="s">
        <v>5</v>
      </c>
      <c r="H245" t="s">
        <v>5</v>
      </c>
      <c r="I245" s="821" t="s">
        <v>926</v>
      </c>
    </row>
    <row r="246" spans="1:9" ht="11.25" customHeight="1">
      <c r="A246" s="821" t="s">
        <v>2329</v>
      </c>
      <c r="B246" s="821" t="s">
        <v>1</v>
      </c>
      <c r="C246" s="821" t="s">
        <v>2698</v>
      </c>
      <c r="D246" s="821" t="s">
        <v>2699</v>
      </c>
      <c r="E246" s="821" t="s">
        <v>2700</v>
      </c>
      <c r="F246" s="821" t="s">
        <v>2569</v>
      </c>
      <c r="G246" t="s">
        <v>5</v>
      </c>
      <c r="H246" t="s">
        <v>5</v>
      </c>
      <c r="I246" s="821" t="s">
        <v>926</v>
      </c>
    </row>
    <row r="247" spans="1:9" ht="11.25" customHeight="1">
      <c r="A247" s="821" t="s">
        <v>2329</v>
      </c>
      <c r="B247" s="821" t="s">
        <v>1</v>
      </c>
      <c r="C247" s="821" t="s">
        <v>2701</v>
      </c>
      <c r="D247" s="821" t="s">
        <v>2702</v>
      </c>
      <c r="E247" s="821" t="s">
        <v>2703</v>
      </c>
      <c r="F247" s="821" t="s">
        <v>2532</v>
      </c>
      <c r="G247" t="s">
        <v>5</v>
      </c>
      <c r="H247" s="821" t="s">
        <v>2644</v>
      </c>
      <c r="I247" s="821" t="s">
        <v>926</v>
      </c>
    </row>
    <row r="248" spans="1:9" ht="11.25" customHeight="1">
      <c r="A248" s="821" t="s">
        <v>2329</v>
      </c>
      <c r="B248" s="821" t="s">
        <v>1</v>
      </c>
      <c r="C248" s="821" t="s">
        <v>2714</v>
      </c>
      <c r="D248" s="821" t="s">
        <v>2715</v>
      </c>
      <c r="E248" s="821" t="s">
        <v>2716</v>
      </c>
      <c r="F248" s="821" t="s">
        <v>2382</v>
      </c>
      <c r="G248" t="s">
        <v>5</v>
      </c>
      <c r="H248" t="s">
        <v>5</v>
      </c>
      <c r="I248" s="821" t="s">
        <v>926</v>
      </c>
    </row>
    <row r="249" spans="1:9" ht="11.25" customHeight="1">
      <c r="A249" s="821" t="s">
        <v>2329</v>
      </c>
      <c r="B249" s="821" t="s">
        <v>1</v>
      </c>
      <c r="C249" s="821" t="s">
        <v>2717</v>
      </c>
      <c r="D249" s="821" t="s">
        <v>2718</v>
      </c>
      <c r="E249" s="821" t="s">
        <v>2719</v>
      </c>
      <c r="F249" s="821" t="s">
        <v>2382</v>
      </c>
      <c r="G249" t="s">
        <v>5</v>
      </c>
      <c r="H249" t="s">
        <v>5</v>
      </c>
      <c r="I249" s="821" t="s">
        <v>926</v>
      </c>
    </row>
    <row r="250" spans="1:9" ht="11.25" customHeight="1">
      <c r="A250" s="821" t="s">
        <v>2329</v>
      </c>
      <c r="B250" s="821" t="s">
        <v>1</v>
      </c>
      <c r="C250" s="821" t="s">
        <v>2729</v>
      </c>
      <c r="D250" s="821" t="s">
        <v>2730</v>
      </c>
      <c r="E250" s="821" t="s">
        <v>2731</v>
      </c>
      <c r="F250" s="821" t="s">
        <v>2623</v>
      </c>
      <c r="G250" t="s">
        <v>5</v>
      </c>
      <c r="H250" t="s">
        <v>5</v>
      </c>
      <c r="I250" s="821" t="s">
        <v>926</v>
      </c>
    </row>
    <row r="251" spans="1:9" ht="11.25" customHeight="1">
      <c r="A251" s="821" t="s">
        <v>2329</v>
      </c>
      <c r="B251" s="821" t="s">
        <v>1</v>
      </c>
      <c r="C251" s="821" t="s">
        <v>2732</v>
      </c>
      <c r="D251" s="821" t="s">
        <v>2733</v>
      </c>
      <c r="E251" s="821" t="s">
        <v>2734</v>
      </c>
      <c r="F251" s="821" t="s">
        <v>2400</v>
      </c>
      <c r="G251" t="s">
        <v>5</v>
      </c>
      <c r="H251" t="s">
        <v>5</v>
      </c>
      <c r="I251" s="821" t="s">
        <v>926</v>
      </c>
    </row>
    <row r="252" spans="1:9" ht="11.25" customHeight="1">
      <c r="A252" s="821" t="s">
        <v>2329</v>
      </c>
      <c r="B252" s="821" t="s">
        <v>1</v>
      </c>
      <c r="C252" s="821" t="s">
        <v>2742</v>
      </c>
      <c r="D252" s="821" t="s">
        <v>2743</v>
      </c>
      <c r="E252" s="821" t="s">
        <v>2744</v>
      </c>
      <c r="F252" s="821" t="s">
        <v>2351</v>
      </c>
      <c r="G252" s="821" t="s">
        <v>2741</v>
      </c>
      <c r="H252" t="s">
        <v>5</v>
      </c>
      <c r="I252" s="821" t="s">
        <v>926</v>
      </c>
    </row>
    <row r="253" spans="1:9" ht="11.25" customHeight="1">
      <c r="A253" s="821" t="s">
        <v>2329</v>
      </c>
      <c r="B253" s="821" t="s">
        <v>1</v>
      </c>
      <c r="C253" s="821" t="s">
        <v>2745</v>
      </c>
      <c r="D253" s="821" t="s">
        <v>2746</v>
      </c>
      <c r="E253" s="821" t="s">
        <v>2747</v>
      </c>
      <c r="F253" s="821" t="s">
        <v>2413</v>
      </c>
      <c r="G253" t="s">
        <v>5</v>
      </c>
      <c r="H253" t="s">
        <v>5</v>
      </c>
      <c r="I253" s="821" t="s">
        <v>926</v>
      </c>
    </row>
    <row r="254" spans="1:9" ht="11.25" customHeight="1">
      <c r="A254" s="821" t="s">
        <v>2329</v>
      </c>
      <c r="B254" s="821" t="s">
        <v>1</v>
      </c>
      <c r="C254" s="821" t="s">
        <v>2748</v>
      </c>
      <c r="D254" s="821" t="s">
        <v>2749</v>
      </c>
      <c r="E254" s="821" t="s">
        <v>2750</v>
      </c>
      <c r="F254" s="821" t="s">
        <v>2351</v>
      </c>
      <c r="G254" t="s">
        <v>5</v>
      </c>
      <c r="H254" s="821" t="s">
        <v>2751</v>
      </c>
      <c r="I254" s="821" t="s">
        <v>926</v>
      </c>
    </row>
    <row r="255" spans="1:9" ht="11.25" customHeight="1">
      <c r="A255" s="821" t="s">
        <v>2329</v>
      </c>
      <c r="B255" s="821" t="s">
        <v>1</v>
      </c>
      <c r="C255" s="821" t="s">
        <v>2760</v>
      </c>
      <c r="D255" s="821" t="s">
        <v>2761</v>
      </c>
      <c r="E255" s="821" t="s">
        <v>2762</v>
      </c>
      <c r="F255" s="821" t="s">
        <v>2351</v>
      </c>
      <c r="G255" t="s">
        <v>5</v>
      </c>
      <c r="H255" s="821" t="s">
        <v>2763</v>
      </c>
      <c r="I255" s="821" t="s">
        <v>926</v>
      </c>
    </row>
    <row r="256" spans="1:9" ht="11.25" customHeight="1">
      <c r="A256" s="821" t="s">
        <v>2329</v>
      </c>
      <c r="B256" s="821" t="s">
        <v>1</v>
      </c>
      <c r="C256" s="821" t="s">
        <v>2764</v>
      </c>
      <c r="D256" s="821" t="s">
        <v>2765</v>
      </c>
      <c r="E256" s="821" t="s">
        <v>2766</v>
      </c>
      <c r="F256" s="821" t="s">
        <v>2351</v>
      </c>
      <c r="G256" t="s">
        <v>5</v>
      </c>
      <c r="H256" t="s">
        <v>5</v>
      </c>
      <c r="I256" s="821" t="s">
        <v>926</v>
      </c>
    </row>
    <row r="257" spans="1:9" ht="11.25" customHeight="1">
      <c r="A257" s="821" t="s">
        <v>2329</v>
      </c>
      <c r="B257" s="821" t="s">
        <v>1</v>
      </c>
      <c r="C257" s="821" t="s">
        <v>2767</v>
      </c>
      <c r="D257" s="821" t="s">
        <v>2768</v>
      </c>
      <c r="E257" s="821" t="s">
        <v>2769</v>
      </c>
      <c r="F257" s="821" t="s">
        <v>2351</v>
      </c>
      <c r="G257" t="s">
        <v>5</v>
      </c>
      <c r="H257" s="821" t="s">
        <v>2770</v>
      </c>
      <c r="I257" s="821" t="s">
        <v>926</v>
      </c>
    </row>
    <row r="258" spans="1:9" ht="11.25" customHeight="1">
      <c r="A258" s="821" t="s">
        <v>2329</v>
      </c>
      <c r="B258" s="821" t="s">
        <v>1</v>
      </c>
      <c r="C258" s="821" t="s">
        <v>2771</v>
      </c>
      <c r="D258" s="821" t="s">
        <v>2772</v>
      </c>
      <c r="E258" s="821" t="s">
        <v>2773</v>
      </c>
      <c r="F258" s="821" t="s">
        <v>2351</v>
      </c>
      <c r="G258" t="s">
        <v>5</v>
      </c>
      <c r="H258" s="821" t="s">
        <v>2774</v>
      </c>
      <c r="I258" s="821" t="s">
        <v>926</v>
      </c>
    </row>
    <row r="259" spans="1:9" ht="11.25" customHeight="1">
      <c r="A259" s="821" t="s">
        <v>2329</v>
      </c>
      <c r="B259" s="821" t="s">
        <v>1</v>
      </c>
      <c r="C259" s="821" t="s">
        <v>2775</v>
      </c>
      <c r="D259" s="821" t="s">
        <v>2776</v>
      </c>
      <c r="E259" s="821" t="s">
        <v>2777</v>
      </c>
      <c r="F259" s="821" t="s">
        <v>2351</v>
      </c>
      <c r="G259" t="s">
        <v>5</v>
      </c>
      <c r="H259" t="s">
        <v>5</v>
      </c>
      <c r="I259" s="821" t="s">
        <v>926</v>
      </c>
    </row>
    <row r="260" spans="1:9" ht="11.25" customHeight="1">
      <c r="A260" s="821" t="s">
        <v>2329</v>
      </c>
      <c r="B260" s="821" t="s">
        <v>1</v>
      </c>
      <c r="C260" s="821" t="s">
        <v>2778</v>
      </c>
      <c r="D260" s="821" t="s">
        <v>2779</v>
      </c>
      <c r="E260" s="821" t="s">
        <v>2780</v>
      </c>
      <c r="F260" s="821" t="s">
        <v>2351</v>
      </c>
      <c r="G260" t="s">
        <v>5</v>
      </c>
      <c r="H260" t="s">
        <v>5</v>
      </c>
      <c r="I260" s="821" t="s">
        <v>926</v>
      </c>
    </row>
    <row r="261" spans="1:9" ht="11.25" customHeight="1">
      <c r="A261" s="821" t="s">
        <v>2329</v>
      </c>
      <c r="B261" s="821" t="s">
        <v>1</v>
      </c>
      <c r="C261" s="821" t="s">
        <v>2784</v>
      </c>
      <c r="D261" s="821" t="s">
        <v>2785</v>
      </c>
      <c r="E261" s="821" t="s">
        <v>2786</v>
      </c>
      <c r="F261" s="821" t="s">
        <v>2351</v>
      </c>
      <c r="G261" t="s">
        <v>5</v>
      </c>
      <c r="H261" t="s">
        <v>5</v>
      </c>
      <c r="I261" s="821" t="s">
        <v>926</v>
      </c>
    </row>
    <row r="262" spans="1:9" ht="11.25" customHeight="1">
      <c r="A262" s="821" t="s">
        <v>2329</v>
      </c>
      <c r="B262" s="821" t="s">
        <v>1</v>
      </c>
      <c r="C262" s="821" t="s">
        <v>2792</v>
      </c>
      <c r="D262" s="821" t="s">
        <v>2793</v>
      </c>
      <c r="E262" s="821" t="s">
        <v>2794</v>
      </c>
      <c r="F262" s="821" t="s">
        <v>2351</v>
      </c>
      <c r="G262" t="s">
        <v>5</v>
      </c>
      <c r="H262" t="s">
        <v>5</v>
      </c>
      <c r="I262" s="821" t="s">
        <v>926</v>
      </c>
    </row>
    <row r="263" spans="1:9" ht="11.25" customHeight="1">
      <c r="A263" s="821" t="s">
        <v>2329</v>
      </c>
      <c r="B263" s="821" t="s">
        <v>1</v>
      </c>
      <c r="C263" s="821" t="s">
        <v>2802</v>
      </c>
      <c r="D263" s="821" t="s">
        <v>2803</v>
      </c>
      <c r="E263" s="821" t="s">
        <v>2804</v>
      </c>
      <c r="F263" s="821" t="s">
        <v>2400</v>
      </c>
      <c r="G263" t="s">
        <v>5</v>
      </c>
      <c r="H263" s="821" t="s">
        <v>2644</v>
      </c>
      <c r="I263" s="821" t="s">
        <v>926</v>
      </c>
    </row>
    <row r="264" spans="1:9" ht="11.25" customHeight="1">
      <c r="A264" s="821" t="s">
        <v>2329</v>
      </c>
      <c r="B264" s="821" t="s">
        <v>1</v>
      </c>
      <c r="C264" s="821" t="s">
        <v>2805</v>
      </c>
      <c r="D264" s="821" t="s">
        <v>2806</v>
      </c>
      <c r="E264" s="821" t="s">
        <v>2807</v>
      </c>
      <c r="F264" s="821" t="s">
        <v>2355</v>
      </c>
      <c r="G264" t="s">
        <v>5</v>
      </c>
      <c r="H264" t="s">
        <v>5</v>
      </c>
      <c r="I264" s="821" t="s">
        <v>926</v>
      </c>
    </row>
    <row r="265" spans="1:9" ht="11.25" customHeight="1">
      <c r="A265" s="821" t="s">
        <v>2329</v>
      </c>
      <c r="B265" s="821" t="s">
        <v>1</v>
      </c>
      <c r="C265" s="821" t="s">
        <v>2814</v>
      </c>
      <c r="D265" s="821" t="s">
        <v>2815</v>
      </c>
      <c r="E265" s="821" t="s">
        <v>2816</v>
      </c>
      <c r="F265" s="821" t="s">
        <v>2351</v>
      </c>
      <c r="G265" t="s">
        <v>5</v>
      </c>
      <c r="H265" s="821" t="s">
        <v>2817</v>
      </c>
      <c r="I265" s="821" t="s">
        <v>926</v>
      </c>
    </row>
    <row r="266" spans="1:9" ht="11.25" customHeight="1">
      <c r="A266" s="821" t="s">
        <v>2329</v>
      </c>
      <c r="B266" s="821" t="s">
        <v>1</v>
      </c>
      <c r="C266" s="821" t="s">
        <v>2818</v>
      </c>
      <c r="D266" s="821" t="s">
        <v>2819</v>
      </c>
      <c r="E266" s="821" t="s">
        <v>2820</v>
      </c>
      <c r="F266" s="821" t="s">
        <v>2569</v>
      </c>
      <c r="G266" t="s">
        <v>5</v>
      </c>
      <c r="H266" t="s">
        <v>5</v>
      </c>
      <c r="I266" s="821" t="s">
        <v>926</v>
      </c>
    </row>
    <row r="267" spans="1:9" ht="11.25" customHeight="1">
      <c r="A267" s="821" t="s">
        <v>2329</v>
      </c>
      <c r="B267" s="821" t="s">
        <v>1</v>
      </c>
      <c r="C267" s="821" t="s">
        <v>2824</v>
      </c>
      <c r="D267" s="821" t="s">
        <v>2825</v>
      </c>
      <c r="E267" s="821" t="s">
        <v>2826</v>
      </c>
      <c r="F267" s="821" t="s">
        <v>2569</v>
      </c>
      <c r="G267" s="821" t="s">
        <v>2609</v>
      </c>
      <c r="H267" t="s">
        <v>5</v>
      </c>
      <c r="I267" s="821" t="s">
        <v>926</v>
      </c>
    </row>
    <row r="268" spans="1:9" ht="11.25" customHeight="1">
      <c r="A268" s="821" t="s">
        <v>2329</v>
      </c>
      <c r="B268" s="821" t="s">
        <v>1</v>
      </c>
      <c r="C268" s="821" t="s">
        <v>2840</v>
      </c>
      <c r="D268" s="821" t="s">
        <v>2841</v>
      </c>
      <c r="E268" s="821" t="s">
        <v>2842</v>
      </c>
      <c r="F268" s="821" t="s">
        <v>2473</v>
      </c>
      <c r="G268" t="s">
        <v>5</v>
      </c>
      <c r="H268" t="s">
        <v>5</v>
      </c>
      <c r="I268" s="821" t="s">
        <v>926</v>
      </c>
    </row>
    <row r="269" spans="1:9" ht="11.25" customHeight="1">
      <c r="A269" s="821" t="s">
        <v>2329</v>
      </c>
      <c r="B269" s="821" t="s">
        <v>1</v>
      </c>
      <c r="C269" s="821" t="s">
        <v>2843</v>
      </c>
      <c r="D269" s="821" t="s">
        <v>2844</v>
      </c>
      <c r="E269" s="821" t="s">
        <v>2845</v>
      </c>
      <c r="F269" s="821" t="s">
        <v>2351</v>
      </c>
      <c r="G269" t="s">
        <v>5</v>
      </c>
      <c r="H269" t="s">
        <v>5</v>
      </c>
      <c r="I269" s="821" t="s">
        <v>926</v>
      </c>
    </row>
    <row r="270" spans="1:9" ht="11.25" customHeight="1">
      <c r="A270" s="821" t="s">
        <v>2329</v>
      </c>
      <c r="B270" s="821" t="s">
        <v>1</v>
      </c>
      <c r="C270" s="821" t="s">
        <v>2849</v>
      </c>
      <c r="D270" s="821" t="s">
        <v>2850</v>
      </c>
      <c r="E270" s="821" t="s">
        <v>2851</v>
      </c>
      <c r="F270" s="821" t="s">
        <v>2569</v>
      </c>
      <c r="G270" t="s">
        <v>5</v>
      </c>
      <c r="H270" t="s">
        <v>5</v>
      </c>
      <c r="I270" s="821" t="s">
        <v>926</v>
      </c>
    </row>
    <row r="271" spans="1:9" ht="11.25" customHeight="1">
      <c r="A271" s="821" t="s">
        <v>2329</v>
      </c>
      <c r="B271" s="821" t="s">
        <v>1</v>
      </c>
      <c r="C271" s="821" t="s">
        <v>2852</v>
      </c>
      <c r="D271" s="821" t="s">
        <v>2853</v>
      </c>
      <c r="E271" s="821" t="s">
        <v>2854</v>
      </c>
      <c r="F271" s="821" t="s">
        <v>2569</v>
      </c>
      <c r="G271" t="s">
        <v>5</v>
      </c>
      <c r="H271" s="821" t="s">
        <v>2855</v>
      </c>
      <c r="I271" s="821" t="s">
        <v>926</v>
      </c>
    </row>
    <row r="272" spans="1:9" ht="11.25" customHeight="1">
      <c r="A272" s="821" t="s">
        <v>2329</v>
      </c>
      <c r="B272" s="821" t="s">
        <v>1</v>
      </c>
      <c r="C272" s="821" t="s">
        <v>2856</v>
      </c>
      <c r="D272" s="821" t="s">
        <v>28</v>
      </c>
      <c r="E272" s="821" t="s">
        <v>31</v>
      </c>
      <c r="F272" s="821" t="s">
        <v>33</v>
      </c>
      <c r="G272" t="s">
        <v>5</v>
      </c>
      <c r="H272" t="s">
        <v>5</v>
      </c>
      <c r="I272" s="821" t="s">
        <v>926</v>
      </c>
    </row>
    <row r="273" spans="1:9" ht="11.25" customHeight="1">
      <c r="A273" s="821" t="s">
        <v>2329</v>
      </c>
      <c r="B273" s="821" t="s">
        <v>1</v>
      </c>
      <c r="C273" s="821" t="s">
        <v>2865</v>
      </c>
      <c r="D273" s="821" t="s">
        <v>2866</v>
      </c>
      <c r="E273" s="821" t="s">
        <v>2867</v>
      </c>
      <c r="F273" s="821" t="s">
        <v>2418</v>
      </c>
      <c r="G273" t="s">
        <v>5</v>
      </c>
      <c r="H273" t="s">
        <v>5</v>
      </c>
      <c r="I273" s="821" t="s">
        <v>926</v>
      </c>
    </row>
    <row r="274" spans="1:9" ht="11.25" customHeight="1">
      <c r="A274" s="821" t="s">
        <v>2329</v>
      </c>
      <c r="B274" s="821" t="s">
        <v>1</v>
      </c>
      <c r="C274" s="821" t="s">
        <v>2875</v>
      </c>
      <c r="D274" s="821" t="s">
        <v>2876</v>
      </c>
      <c r="E274" s="821" t="s">
        <v>2877</v>
      </c>
      <c r="F274" s="821" t="s">
        <v>2878</v>
      </c>
      <c r="G274" t="s">
        <v>5</v>
      </c>
      <c r="H274" t="s">
        <v>5</v>
      </c>
      <c r="I274" s="821" t="s">
        <v>926</v>
      </c>
    </row>
    <row r="275" spans="1:9" ht="11.25" customHeight="1">
      <c r="A275" s="821" t="s">
        <v>2329</v>
      </c>
      <c r="B275" s="821" t="s">
        <v>1</v>
      </c>
      <c r="C275" s="821" t="s">
        <v>2879</v>
      </c>
      <c r="D275" s="821" t="s">
        <v>2880</v>
      </c>
      <c r="E275" s="821" t="s">
        <v>2881</v>
      </c>
      <c r="F275" s="821" t="s">
        <v>2418</v>
      </c>
      <c r="G275" t="s">
        <v>5</v>
      </c>
      <c r="H275" s="821" t="s">
        <v>2882</v>
      </c>
      <c r="I275" s="821" t="s">
        <v>926</v>
      </c>
    </row>
    <row r="276" spans="1:9" ht="11.25" customHeight="1">
      <c r="A276" s="821" t="s">
        <v>2329</v>
      </c>
      <c r="B276" s="821" t="s">
        <v>1</v>
      </c>
      <c r="C276" s="821" t="s">
        <v>2890</v>
      </c>
      <c r="D276" s="821" t="s">
        <v>2891</v>
      </c>
      <c r="E276" s="821" t="s">
        <v>2892</v>
      </c>
      <c r="F276" s="821" t="s">
        <v>2569</v>
      </c>
      <c r="G276" s="821" t="s">
        <v>2549</v>
      </c>
      <c r="H276" t="s">
        <v>5</v>
      </c>
      <c r="I276" s="821" t="s">
        <v>926</v>
      </c>
    </row>
    <row r="277" spans="1:9" ht="11.25" customHeight="1">
      <c r="A277" s="821" t="s">
        <v>2329</v>
      </c>
      <c r="B277" s="821" t="s">
        <v>1</v>
      </c>
      <c r="C277" s="821" t="s">
        <v>2893</v>
      </c>
      <c r="D277" s="821" t="s">
        <v>2894</v>
      </c>
      <c r="E277" s="821" t="s">
        <v>2895</v>
      </c>
      <c r="F277" s="821" t="s">
        <v>2418</v>
      </c>
      <c r="G277" t="s">
        <v>5</v>
      </c>
      <c r="H277" t="s">
        <v>5</v>
      </c>
      <c r="I277" s="821" t="s">
        <v>926</v>
      </c>
    </row>
    <row r="278" spans="1:9" ht="11.25" customHeight="1">
      <c r="A278" s="821" t="s">
        <v>2329</v>
      </c>
      <c r="B278" s="821" t="s">
        <v>1</v>
      </c>
      <c r="C278" s="821" t="s">
        <v>2899</v>
      </c>
      <c r="D278" s="821" t="s">
        <v>2900</v>
      </c>
      <c r="E278" s="821" t="s">
        <v>2901</v>
      </c>
      <c r="F278" s="821" t="s">
        <v>2902</v>
      </c>
      <c r="G278" t="s">
        <v>5</v>
      </c>
      <c r="H278" t="s">
        <v>5</v>
      </c>
      <c r="I278" s="821" t="s">
        <v>926</v>
      </c>
    </row>
    <row r="279" spans="1:9" ht="11.25" customHeight="1">
      <c r="A279" s="821" t="s">
        <v>2329</v>
      </c>
      <c r="B279" s="821" t="s">
        <v>1</v>
      </c>
      <c r="C279" s="821" t="s">
        <v>2916</v>
      </c>
      <c r="D279" s="821" t="s">
        <v>2917</v>
      </c>
      <c r="E279" s="821" t="s">
        <v>2918</v>
      </c>
      <c r="F279" s="821" t="s">
        <v>2351</v>
      </c>
      <c r="G279" t="s">
        <v>5</v>
      </c>
      <c r="H279" s="821" t="s">
        <v>2860</v>
      </c>
      <c r="I279" s="821" t="s">
        <v>926</v>
      </c>
    </row>
    <row r="280" spans="1:9" ht="11.25" customHeight="1">
      <c r="A280" s="821" t="s">
        <v>2329</v>
      </c>
      <c r="B280" s="821" t="s">
        <v>1</v>
      </c>
      <c r="C280" s="821" t="s">
        <v>2923</v>
      </c>
      <c r="D280" s="821" t="s">
        <v>2924</v>
      </c>
      <c r="E280" s="821" t="s">
        <v>2925</v>
      </c>
      <c r="F280" s="821" t="s">
        <v>2355</v>
      </c>
      <c r="G280" t="s">
        <v>5</v>
      </c>
      <c r="H280" t="s">
        <v>5</v>
      </c>
      <c r="I280" s="821" t="s">
        <v>926</v>
      </c>
    </row>
    <row r="281" spans="1:9" ht="11.25" customHeight="1">
      <c r="A281" s="821" t="s">
        <v>2329</v>
      </c>
      <c r="B281" s="821" t="s">
        <v>1</v>
      </c>
      <c r="C281" s="821" t="s">
        <v>2926</v>
      </c>
      <c r="D281" s="821" t="s">
        <v>2927</v>
      </c>
      <c r="E281" s="821" t="s">
        <v>2928</v>
      </c>
      <c r="F281" s="821" t="s">
        <v>2382</v>
      </c>
      <c r="G281" t="s">
        <v>5</v>
      </c>
      <c r="H281" t="s">
        <v>5</v>
      </c>
      <c r="I281" s="821" t="s">
        <v>926</v>
      </c>
    </row>
    <row r="282" spans="1:9" ht="11.25" customHeight="1">
      <c r="A282" s="821" t="s">
        <v>2329</v>
      </c>
      <c r="B282" s="821" t="s">
        <v>1</v>
      </c>
      <c r="C282" s="821" t="s">
        <v>2932</v>
      </c>
      <c r="D282" s="821" t="s">
        <v>2933</v>
      </c>
      <c r="E282" s="821" t="s">
        <v>2934</v>
      </c>
      <c r="F282" s="821" t="s">
        <v>2623</v>
      </c>
      <c r="G282" t="s">
        <v>5</v>
      </c>
      <c r="H282" s="821" t="s">
        <v>2935</v>
      </c>
      <c r="I282" s="821" t="s">
        <v>926</v>
      </c>
    </row>
    <row r="283" spans="1:9" ht="11.25" customHeight="1">
      <c r="A283" s="821" t="s">
        <v>2329</v>
      </c>
      <c r="B283" s="821" t="s">
        <v>1</v>
      </c>
      <c r="C283" s="821" t="s">
        <v>2946</v>
      </c>
      <c r="D283" s="821" t="s">
        <v>2947</v>
      </c>
      <c r="E283" s="821" t="s">
        <v>2948</v>
      </c>
      <c r="F283" s="821" t="s">
        <v>2413</v>
      </c>
      <c r="G283" t="s">
        <v>5</v>
      </c>
      <c r="H283" t="s">
        <v>5</v>
      </c>
      <c r="I283" s="821" t="s">
        <v>926</v>
      </c>
    </row>
    <row r="284" spans="1:9" ht="11.25" customHeight="1">
      <c r="A284" s="821" t="s">
        <v>2329</v>
      </c>
      <c r="B284" s="821" t="s">
        <v>1</v>
      </c>
      <c r="C284" s="821" t="s">
        <v>2953</v>
      </c>
      <c r="D284" s="821" t="s">
        <v>2954</v>
      </c>
      <c r="E284" s="821" t="s">
        <v>2955</v>
      </c>
      <c r="F284" s="821" t="s">
        <v>2623</v>
      </c>
      <c r="G284" t="s">
        <v>5</v>
      </c>
      <c r="H284" s="821" t="s">
        <v>2644</v>
      </c>
      <c r="I284" s="821" t="s">
        <v>926</v>
      </c>
    </row>
    <row r="285" spans="1:9" ht="11.25" customHeight="1">
      <c r="A285" s="821" t="s">
        <v>2329</v>
      </c>
      <c r="B285" s="821" t="s">
        <v>1</v>
      </c>
      <c r="C285" s="821" t="s">
        <v>2956</v>
      </c>
      <c r="D285" s="821" t="s">
        <v>2957</v>
      </c>
      <c r="E285" s="821" t="s">
        <v>2958</v>
      </c>
      <c r="F285" s="821" t="s">
        <v>2959</v>
      </c>
      <c r="G285" t="s">
        <v>5</v>
      </c>
      <c r="H285" t="s">
        <v>5</v>
      </c>
      <c r="I285" s="821" t="s">
        <v>926</v>
      </c>
    </row>
    <row r="286" spans="1:9" ht="11.25" customHeight="1">
      <c r="A286" s="821" t="s">
        <v>2329</v>
      </c>
      <c r="B286" s="821" t="s">
        <v>1</v>
      </c>
      <c r="C286" s="821" t="s">
        <v>2960</v>
      </c>
      <c r="D286" s="821" t="s">
        <v>2961</v>
      </c>
      <c r="E286" s="821" t="s">
        <v>2962</v>
      </c>
      <c r="F286" s="821" t="s">
        <v>2963</v>
      </c>
      <c r="G286" t="s">
        <v>5</v>
      </c>
      <c r="H286" t="s">
        <v>5</v>
      </c>
      <c r="I286" s="821" t="s">
        <v>926</v>
      </c>
    </row>
    <row r="287" spans="1:9" ht="11.25" customHeight="1">
      <c r="A287" s="821" t="s">
        <v>2329</v>
      </c>
      <c r="B287" s="821" t="s">
        <v>1</v>
      </c>
      <c r="C287" s="821" t="s">
        <v>3036</v>
      </c>
      <c r="D287" s="821" t="s">
        <v>2961</v>
      </c>
      <c r="E287" s="821" t="s">
        <v>2962</v>
      </c>
      <c r="F287" s="821" t="s">
        <v>3037</v>
      </c>
      <c r="G287" t="s">
        <v>5</v>
      </c>
      <c r="H287" t="s">
        <v>5</v>
      </c>
      <c r="I287" s="821" t="s">
        <v>926</v>
      </c>
    </row>
    <row r="288" spans="1:9" ht="11.25" customHeight="1">
      <c r="A288" s="821" t="s">
        <v>2329</v>
      </c>
      <c r="B288" s="821" t="s">
        <v>1</v>
      </c>
      <c r="C288" s="821" t="s">
        <v>2964</v>
      </c>
      <c r="D288" s="821" t="s">
        <v>2965</v>
      </c>
      <c r="E288" s="821" t="s">
        <v>2618</v>
      </c>
      <c r="F288" s="821" t="s">
        <v>2966</v>
      </c>
      <c r="G288" t="s">
        <v>5</v>
      </c>
      <c r="H288" t="s">
        <v>5</v>
      </c>
      <c r="I288" s="821" t="s">
        <v>926</v>
      </c>
    </row>
    <row r="289" spans="1:9" ht="11.25" customHeight="1">
      <c r="A289" s="821" t="s">
        <v>2329</v>
      </c>
      <c r="B289" s="821" t="s">
        <v>1</v>
      </c>
      <c r="C289" s="821" t="s">
        <v>2967</v>
      </c>
      <c r="D289" s="821" t="s">
        <v>2968</v>
      </c>
      <c r="E289" s="821" t="s">
        <v>2969</v>
      </c>
      <c r="F289" s="821" t="s">
        <v>2351</v>
      </c>
      <c r="G289" t="s">
        <v>5</v>
      </c>
      <c r="H289" t="s">
        <v>5</v>
      </c>
      <c r="I289" s="821" t="s">
        <v>926</v>
      </c>
    </row>
    <row r="290" spans="1:9" ht="11.25" customHeight="1">
      <c r="A290" s="821" t="s">
        <v>2329</v>
      </c>
      <c r="B290" s="821" t="s">
        <v>1</v>
      </c>
      <c r="C290" s="821" t="s">
        <v>2973</v>
      </c>
      <c r="D290" s="821" t="s">
        <v>2974</v>
      </c>
      <c r="E290" s="821" t="s">
        <v>2975</v>
      </c>
      <c r="F290" s="821" t="s">
        <v>2351</v>
      </c>
      <c r="G290" t="s">
        <v>5</v>
      </c>
      <c r="H290" t="s">
        <v>5</v>
      </c>
      <c r="I290" s="821" t="s">
        <v>926</v>
      </c>
    </row>
    <row r="291" spans="1:9" ht="11.25" customHeight="1">
      <c r="A291" s="821" t="s">
        <v>2329</v>
      </c>
      <c r="B291" s="821" t="s">
        <v>1</v>
      </c>
      <c r="C291" s="821" t="s">
        <v>2984</v>
      </c>
      <c r="D291" s="821" t="s">
        <v>2985</v>
      </c>
      <c r="E291" s="821" t="s">
        <v>2986</v>
      </c>
      <c r="F291" s="821" t="s">
        <v>2382</v>
      </c>
      <c r="G291" t="s">
        <v>5</v>
      </c>
      <c r="H291" s="821" t="s">
        <v>2659</v>
      </c>
      <c r="I291" s="821" t="s">
        <v>926</v>
      </c>
    </row>
    <row r="292" spans="1:9" ht="11.25" customHeight="1">
      <c r="A292" s="821" t="s">
        <v>2329</v>
      </c>
      <c r="B292" s="821" t="s">
        <v>1</v>
      </c>
      <c r="C292" s="821" t="s">
        <v>2987</v>
      </c>
      <c r="D292" s="821" t="s">
        <v>2988</v>
      </c>
      <c r="E292" s="821" t="s">
        <v>2618</v>
      </c>
      <c r="F292" s="821" t="s">
        <v>2989</v>
      </c>
      <c r="G292" t="s">
        <v>5</v>
      </c>
      <c r="H292" t="s">
        <v>5</v>
      </c>
      <c r="I292" s="821" t="s">
        <v>926</v>
      </c>
    </row>
    <row r="293" spans="1:9" ht="11.25" customHeight="1">
      <c r="A293" s="821" t="s">
        <v>2329</v>
      </c>
      <c r="B293" s="821" t="s">
        <v>1</v>
      </c>
      <c r="C293" s="821" t="s">
        <v>2993</v>
      </c>
      <c r="D293" s="821" t="s">
        <v>2994</v>
      </c>
      <c r="E293" s="821" t="s">
        <v>2995</v>
      </c>
      <c r="F293" s="821" t="s">
        <v>2366</v>
      </c>
      <c r="G293" t="s">
        <v>5</v>
      </c>
      <c r="H293" t="s">
        <v>5</v>
      </c>
      <c r="I293" s="821" t="s">
        <v>926</v>
      </c>
    </row>
    <row r="294" spans="1:9" ht="11.25" customHeight="1">
      <c r="A294" s="821" t="s">
        <v>2329</v>
      </c>
      <c r="B294" s="821" t="s">
        <v>1</v>
      </c>
      <c r="C294" s="821" t="s">
        <v>2996</v>
      </c>
      <c r="D294" s="821" t="s">
        <v>2997</v>
      </c>
      <c r="E294" s="821" t="s">
        <v>2998</v>
      </c>
      <c r="F294" s="821" t="s">
        <v>2999</v>
      </c>
      <c r="G294" t="s">
        <v>5</v>
      </c>
      <c r="H294" t="s">
        <v>5</v>
      </c>
      <c r="I294" s="821" t="s">
        <v>926</v>
      </c>
    </row>
    <row r="295" spans="1:9" ht="11.25" customHeight="1">
      <c r="A295" s="821" t="s">
        <v>2329</v>
      </c>
      <c r="B295" s="821" t="s">
        <v>1</v>
      </c>
      <c r="C295" s="821" t="s">
        <v>3003</v>
      </c>
      <c r="D295" s="821" t="s">
        <v>3004</v>
      </c>
      <c r="E295" s="821" t="s">
        <v>3005</v>
      </c>
      <c r="F295" s="821" t="s">
        <v>2623</v>
      </c>
      <c r="G295" t="s">
        <v>5</v>
      </c>
      <c r="H295" s="821" t="s">
        <v>3006</v>
      </c>
      <c r="I295" s="821" t="s">
        <v>926</v>
      </c>
    </row>
    <row r="296" spans="1:9" ht="11.25" customHeight="1">
      <c r="A296" s="821" t="s">
        <v>2329</v>
      </c>
      <c r="B296" s="821" t="s">
        <v>1</v>
      </c>
      <c r="C296" s="821" t="s">
        <v>3007</v>
      </c>
      <c r="D296" s="821" t="s">
        <v>3008</v>
      </c>
      <c r="E296" s="821" t="s">
        <v>3009</v>
      </c>
      <c r="F296" s="821" t="s">
        <v>2623</v>
      </c>
      <c r="G296" t="s">
        <v>5</v>
      </c>
      <c r="H296" t="s">
        <v>5</v>
      </c>
      <c r="I296" s="821" t="s">
        <v>926</v>
      </c>
    </row>
    <row r="297" spans="1:9" ht="11.25" customHeight="1">
      <c r="A297" s="821" t="s">
        <v>2329</v>
      </c>
      <c r="B297" s="821" t="s">
        <v>1</v>
      </c>
      <c r="C297" s="821" t="s">
        <v>3010</v>
      </c>
      <c r="D297" s="821" t="s">
        <v>3011</v>
      </c>
      <c r="E297" s="821" t="s">
        <v>3012</v>
      </c>
      <c r="F297" s="821" t="s">
        <v>2623</v>
      </c>
      <c r="G297" t="s">
        <v>5</v>
      </c>
      <c r="H297" t="s">
        <v>5</v>
      </c>
      <c r="I297" s="821" t="s">
        <v>926</v>
      </c>
    </row>
    <row r="298" spans="1:9" ht="11.25" customHeight="1">
      <c r="A298" s="821" t="s">
        <v>2329</v>
      </c>
      <c r="B298" s="821" t="s">
        <v>1</v>
      </c>
      <c r="C298" s="821" t="s">
        <v>3013</v>
      </c>
      <c r="D298" s="821" t="s">
        <v>3014</v>
      </c>
      <c r="E298" s="821" t="s">
        <v>3015</v>
      </c>
      <c r="F298" s="821" t="s">
        <v>2362</v>
      </c>
      <c r="G298" t="s">
        <v>5</v>
      </c>
      <c r="H298" s="821" t="s">
        <v>2644</v>
      </c>
      <c r="I298" s="821" t="s">
        <v>926</v>
      </c>
    </row>
    <row r="299" spans="1:9" ht="11.25" customHeight="1">
      <c r="A299" s="821" t="s">
        <v>2329</v>
      </c>
      <c r="B299" s="821" t="s">
        <v>1</v>
      </c>
      <c r="C299" s="821" t="s">
        <v>3016</v>
      </c>
      <c r="D299" s="821" t="s">
        <v>3017</v>
      </c>
      <c r="E299" s="821" t="s">
        <v>3018</v>
      </c>
      <c r="F299" s="821" t="s">
        <v>2351</v>
      </c>
      <c r="G299" t="s">
        <v>5</v>
      </c>
      <c r="H299" t="s">
        <v>5</v>
      </c>
      <c r="I299" s="821" t="s">
        <v>926</v>
      </c>
    </row>
    <row r="300" spans="1:9" ht="11.25" customHeight="1">
      <c r="A300" s="821" t="s">
        <v>2329</v>
      </c>
      <c r="B300" s="821" t="s">
        <v>1</v>
      </c>
      <c r="C300" s="821" t="s">
        <v>3019</v>
      </c>
      <c r="D300" s="821" t="s">
        <v>3020</v>
      </c>
      <c r="E300" s="821" t="s">
        <v>3021</v>
      </c>
      <c r="F300" s="821" t="s">
        <v>3022</v>
      </c>
      <c r="G300" t="s">
        <v>5</v>
      </c>
      <c r="H300" t="s">
        <v>5</v>
      </c>
      <c r="I300" s="821" t="s">
        <v>926</v>
      </c>
    </row>
    <row r="301" spans="1:9" ht="11.25" customHeight="1">
      <c r="A301" s="821" t="s">
        <v>2329</v>
      </c>
      <c r="B301" s="821" t="s">
        <v>1</v>
      </c>
      <c r="C301" s="821" t="s">
        <v>3023</v>
      </c>
      <c r="D301" s="821" t="s">
        <v>3024</v>
      </c>
      <c r="E301" s="821" t="s">
        <v>3025</v>
      </c>
      <c r="F301" s="821" t="s">
        <v>2963</v>
      </c>
      <c r="G301" t="s">
        <v>5</v>
      </c>
      <c r="H301" t="s">
        <v>5</v>
      </c>
      <c r="I301" s="821" t="s">
        <v>926</v>
      </c>
    </row>
    <row r="302" spans="1:9" ht="11.25" customHeight="1">
      <c r="A302" s="821" t="s">
        <v>2329</v>
      </c>
      <c r="B302" s="821" t="s">
        <v>1</v>
      </c>
      <c r="C302" s="821" t="s">
        <v>3033</v>
      </c>
      <c r="D302" s="821" t="s">
        <v>3034</v>
      </c>
      <c r="E302" s="821" t="s">
        <v>2992</v>
      </c>
      <c r="F302" s="821" t="s">
        <v>3035</v>
      </c>
      <c r="G302" t="s">
        <v>5</v>
      </c>
      <c r="H302" t="s">
        <v>5</v>
      </c>
      <c r="I302" s="821" t="s">
        <v>926</v>
      </c>
    </row>
    <row r="303" spans="1:9" ht="11.25" customHeight="1">
      <c r="A303" s="821" t="s">
        <v>2329</v>
      </c>
      <c r="B303" s="821" t="s">
        <v>1</v>
      </c>
      <c r="C303" s="821" t="s">
        <v>3038</v>
      </c>
      <c r="D303" s="821" t="s">
        <v>3039</v>
      </c>
      <c r="E303" s="821" t="s">
        <v>3040</v>
      </c>
      <c r="F303" s="821" t="s">
        <v>2418</v>
      </c>
      <c r="G303" t="s">
        <v>5</v>
      </c>
      <c r="H303" t="s">
        <v>5</v>
      </c>
      <c r="I303" s="821" t="s">
        <v>885</v>
      </c>
    </row>
    <row r="304" spans="1:9" ht="11.25" customHeight="1">
      <c r="A304" s="821" t="s">
        <v>2329</v>
      </c>
      <c r="B304" s="821" t="s">
        <v>1</v>
      </c>
      <c r="C304" s="821" t="s">
        <v>2330</v>
      </c>
      <c r="D304" s="821" t="s">
        <v>2331</v>
      </c>
      <c r="E304" s="821" t="s">
        <v>2332</v>
      </c>
      <c r="F304" s="821" t="s">
        <v>2333</v>
      </c>
      <c r="G304" t="s">
        <v>5</v>
      </c>
      <c r="H304" t="s">
        <v>5</v>
      </c>
      <c r="I304" s="821" t="s">
        <v>885</v>
      </c>
    </row>
    <row r="305" spans="1:9" ht="11.25" customHeight="1">
      <c r="A305" s="821" t="s">
        <v>2329</v>
      </c>
      <c r="B305" s="821" t="s">
        <v>1</v>
      </c>
      <c r="C305" s="821" t="s">
        <v>2334</v>
      </c>
      <c r="D305" s="821" t="s">
        <v>2331</v>
      </c>
      <c r="E305" s="821" t="s">
        <v>2332</v>
      </c>
      <c r="F305" s="821" t="s">
        <v>2335</v>
      </c>
      <c r="G305" t="s">
        <v>5</v>
      </c>
      <c r="H305" t="s">
        <v>5</v>
      </c>
      <c r="I305" s="821" t="s">
        <v>885</v>
      </c>
    </row>
    <row r="306" spans="1:9" ht="11.25" customHeight="1">
      <c r="A306" s="821" t="s">
        <v>2329</v>
      </c>
      <c r="B306" s="821" t="s">
        <v>1</v>
      </c>
      <c r="C306" s="821" t="s">
        <v>2336</v>
      </c>
      <c r="D306" s="821" t="s">
        <v>2337</v>
      </c>
      <c r="E306" s="821" t="s">
        <v>2338</v>
      </c>
      <c r="F306" s="821" t="s">
        <v>2339</v>
      </c>
      <c r="G306" t="s">
        <v>5</v>
      </c>
      <c r="H306" t="s">
        <v>5</v>
      </c>
      <c r="I306" s="821" t="s">
        <v>885</v>
      </c>
    </row>
    <row r="307" spans="1:9" ht="11.25" customHeight="1">
      <c r="A307" s="821" t="s">
        <v>2329</v>
      </c>
      <c r="B307" s="821" t="s">
        <v>1</v>
      </c>
      <c r="C307" s="821" t="s">
        <v>2348</v>
      </c>
      <c r="D307" s="821" t="s">
        <v>2349</v>
      </c>
      <c r="E307" s="821" t="s">
        <v>2350</v>
      </c>
      <c r="F307" s="821" t="s">
        <v>2351</v>
      </c>
      <c r="G307" t="s">
        <v>5</v>
      </c>
      <c r="H307" t="s">
        <v>5</v>
      </c>
      <c r="I307" s="821" t="s">
        <v>885</v>
      </c>
    </row>
    <row r="308" spans="1:9" ht="11.25" customHeight="1">
      <c r="A308" s="821" t="s">
        <v>2329</v>
      </c>
      <c r="B308" s="821" t="s">
        <v>1</v>
      </c>
      <c r="C308" s="821" t="s">
        <v>2363</v>
      </c>
      <c r="D308" s="821" t="s">
        <v>2364</v>
      </c>
      <c r="E308" s="821" t="s">
        <v>2365</v>
      </c>
      <c r="F308" s="821" t="s">
        <v>2366</v>
      </c>
      <c r="G308" t="s">
        <v>5</v>
      </c>
      <c r="H308" t="s">
        <v>5</v>
      </c>
      <c r="I308" s="821" t="s">
        <v>885</v>
      </c>
    </row>
    <row r="309" spans="1:9" ht="11.25" customHeight="1">
      <c r="A309" s="821" t="s">
        <v>2329</v>
      </c>
      <c r="B309" s="821" t="s">
        <v>1</v>
      </c>
      <c r="C309" s="821" t="s">
        <v>2367</v>
      </c>
      <c r="D309" s="821" t="s">
        <v>2368</v>
      </c>
      <c r="E309" s="821" t="s">
        <v>2369</v>
      </c>
      <c r="F309" s="821" t="s">
        <v>2370</v>
      </c>
      <c r="G309" t="s">
        <v>5</v>
      </c>
      <c r="H309" t="s">
        <v>5</v>
      </c>
      <c r="I309" s="821" t="s">
        <v>885</v>
      </c>
    </row>
    <row r="310" spans="1:9" ht="11.25" customHeight="1">
      <c r="A310" s="821" t="s">
        <v>2329</v>
      </c>
      <c r="B310" s="821" t="s">
        <v>1</v>
      </c>
      <c r="C310" s="821" t="s">
        <v>2388</v>
      </c>
      <c r="D310" s="821" t="s">
        <v>2389</v>
      </c>
      <c r="E310" s="821" t="s">
        <v>2390</v>
      </c>
      <c r="F310" s="821" t="s">
        <v>2391</v>
      </c>
      <c r="G310" t="s">
        <v>5</v>
      </c>
      <c r="H310" s="821" t="s">
        <v>2392</v>
      </c>
      <c r="I310" s="821" t="s">
        <v>885</v>
      </c>
    </row>
    <row r="311" spans="1:9" ht="11.25" customHeight="1">
      <c r="A311" s="821" t="s">
        <v>2329</v>
      </c>
      <c r="B311" s="821" t="s">
        <v>1</v>
      </c>
      <c r="C311" s="821" t="s">
        <v>3041</v>
      </c>
      <c r="D311" s="821" t="s">
        <v>3042</v>
      </c>
      <c r="E311" s="821" t="s">
        <v>3043</v>
      </c>
      <c r="F311" s="821" t="s">
        <v>2362</v>
      </c>
      <c r="G311" t="s">
        <v>5</v>
      </c>
      <c r="H311" s="821" t="s">
        <v>3044</v>
      </c>
      <c r="I311" s="821" t="s">
        <v>885</v>
      </c>
    </row>
    <row r="312" spans="1:9" ht="11.25" customHeight="1">
      <c r="A312" s="821" t="s">
        <v>2329</v>
      </c>
      <c r="B312" s="821" t="s">
        <v>1</v>
      </c>
      <c r="C312" s="821" t="s">
        <v>3045</v>
      </c>
      <c r="D312" s="821" t="s">
        <v>3046</v>
      </c>
      <c r="E312" s="821" t="s">
        <v>3047</v>
      </c>
      <c r="F312" s="821" t="s">
        <v>684</v>
      </c>
      <c r="G312" s="821" t="s">
        <v>3048</v>
      </c>
      <c r="H312" s="821" t="s">
        <v>3049</v>
      </c>
      <c r="I312" s="821" t="s">
        <v>885</v>
      </c>
    </row>
    <row r="313" spans="1:9" ht="11.25" customHeight="1">
      <c r="A313" s="821" t="s">
        <v>2329</v>
      </c>
      <c r="B313" s="821" t="s">
        <v>1</v>
      </c>
      <c r="C313" s="821" t="s">
        <v>2454</v>
      </c>
      <c r="D313" s="821" t="s">
        <v>2455</v>
      </c>
      <c r="E313" s="821" t="s">
        <v>2456</v>
      </c>
      <c r="F313" s="821" t="s">
        <v>684</v>
      </c>
      <c r="G313" t="s">
        <v>5</v>
      </c>
      <c r="H313" s="821" t="s">
        <v>2430</v>
      </c>
      <c r="I313" s="821" t="s">
        <v>885</v>
      </c>
    </row>
    <row r="314" spans="1:9" ht="11.25" customHeight="1">
      <c r="A314" s="821" t="s">
        <v>2329</v>
      </c>
      <c r="B314" s="821" t="s">
        <v>1</v>
      </c>
      <c r="C314" s="821" t="s">
        <v>3050</v>
      </c>
      <c r="D314" s="821" t="s">
        <v>3051</v>
      </c>
      <c r="E314" s="821" t="s">
        <v>3052</v>
      </c>
      <c r="F314" s="821" t="s">
        <v>684</v>
      </c>
      <c r="G314" t="s">
        <v>5</v>
      </c>
      <c r="H314" t="s">
        <v>5</v>
      </c>
      <c r="I314" s="821" t="s">
        <v>885</v>
      </c>
    </row>
    <row r="315" spans="1:9" ht="11.25" customHeight="1">
      <c r="A315" s="821" t="s">
        <v>2329</v>
      </c>
      <c r="B315" s="821" t="s">
        <v>1</v>
      </c>
      <c r="C315" t="s">
        <v>5</v>
      </c>
      <c r="D315" s="821" t="s">
        <v>2468</v>
      </c>
      <c r="E315" s="821" t="s">
        <v>2469</v>
      </c>
      <c r="F315" s="821" t="s">
        <v>2382</v>
      </c>
      <c r="G315" t="s">
        <v>5</v>
      </c>
      <c r="H315" t="s">
        <v>5</v>
      </c>
      <c r="I315" s="821" t="s">
        <v>885</v>
      </c>
    </row>
    <row r="316" spans="1:9" ht="11.25" customHeight="1">
      <c r="A316" s="821" t="s">
        <v>2329</v>
      </c>
      <c r="B316" s="821" t="s">
        <v>1</v>
      </c>
      <c r="C316" s="821" t="s">
        <v>3053</v>
      </c>
      <c r="D316" s="821" t="s">
        <v>3054</v>
      </c>
      <c r="E316" s="821" t="s">
        <v>3055</v>
      </c>
      <c r="F316" s="821" t="s">
        <v>2623</v>
      </c>
      <c r="G316" s="821" t="s">
        <v>3056</v>
      </c>
      <c r="H316" t="s">
        <v>5</v>
      </c>
      <c r="I316" s="821" t="s">
        <v>885</v>
      </c>
    </row>
    <row r="317" spans="1:9" ht="11.25" customHeight="1">
      <c r="A317" s="821" t="s">
        <v>2329</v>
      </c>
      <c r="B317" s="821" t="s">
        <v>1</v>
      </c>
      <c r="C317" s="821" t="s">
        <v>2470</v>
      </c>
      <c r="D317" s="821" t="s">
        <v>2471</v>
      </c>
      <c r="E317" s="821" t="s">
        <v>2472</v>
      </c>
      <c r="F317" s="821" t="s">
        <v>2473</v>
      </c>
      <c r="G317" t="s">
        <v>5</v>
      </c>
      <c r="H317" t="s">
        <v>5</v>
      </c>
      <c r="I317" s="821" t="s">
        <v>885</v>
      </c>
    </row>
    <row r="318" spans="1:9" ht="11.25" customHeight="1">
      <c r="A318" s="821" t="s">
        <v>2329</v>
      </c>
      <c r="B318" s="821" t="s">
        <v>1</v>
      </c>
      <c r="C318" s="821" t="s">
        <v>2474</v>
      </c>
      <c r="D318" s="821" t="s">
        <v>2475</v>
      </c>
      <c r="E318" s="821" t="s">
        <v>2476</v>
      </c>
      <c r="F318" s="821" t="s">
        <v>2473</v>
      </c>
      <c r="G318" t="s">
        <v>5</v>
      </c>
      <c r="H318" t="s">
        <v>5</v>
      </c>
      <c r="I318" s="821" t="s">
        <v>885</v>
      </c>
    </row>
    <row r="319" spans="1:9" ht="11.25" customHeight="1">
      <c r="A319" s="821" t="s">
        <v>2329</v>
      </c>
      <c r="B319" s="821" t="s">
        <v>1</v>
      </c>
      <c r="C319" s="821" t="s">
        <v>3057</v>
      </c>
      <c r="D319" s="821" t="s">
        <v>3058</v>
      </c>
      <c r="E319" s="821" t="s">
        <v>3059</v>
      </c>
      <c r="F319" s="821" t="s">
        <v>2580</v>
      </c>
      <c r="G319" t="s">
        <v>5</v>
      </c>
      <c r="H319" s="821" t="s">
        <v>2405</v>
      </c>
      <c r="I319" s="821" t="s">
        <v>885</v>
      </c>
    </row>
    <row r="320" spans="1:9" ht="11.25" customHeight="1">
      <c r="A320" s="821" t="s">
        <v>2329</v>
      </c>
      <c r="B320" s="821" t="s">
        <v>1</v>
      </c>
      <c r="C320" s="821" t="s">
        <v>3060</v>
      </c>
      <c r="D320" s="821" t="s">
        <v>3061</v>
      </c>
      <c r="E320" s="821" t="s">
        <v>3062</v>
      </c>
      <c r="F320" s="821" t="s">
        <v>2418</v>
      </c>
      <c r="G320" t="s">
        <v>5</v>
      </c>
      <c r="H320" t="s">
        <v>5</v>
      </c>
      <c r="I320" s="821" t="s">
        <v>885</v>
      </c>
    </row>
    <row r="321" spans="1:9" ht="11.25" customHeight="1">
      <c r="A321" s="821" t="s">
        <v>2329</v>
      </c>
      <c r="B321" s="821" t="s">
        <v>1</v>
      </c>
      <c r="C321" s="821" t="s">
        <v>3063</v>
      </c>
      <c r="D321" s="821" t="s">
        <v>3064</v>
      </c>
      <c r="E321" s="821" t="s">
        <v>3065</v>
      </c>
      <c r="F321" s="821" t="s">
        <v>2362</v>
      </c>
      <c r="G321" t="s">
        <v>5</v>
      </c>
      <c r="H321" s="821" t="s">
        <v>3066</v>
      </c>
      <c r="I321" s="821" t="s">
        <v>885</v>
      </c>
    </row>
    <row r="322" spans="1:9" ht="11.25" customHeight="1">
      <c r="A322" s="821" t="s">
        <v>2329</v>
      </c>
      <c r="B322" s="821" t="s">
        <v>1</v>
      </c>
      <c r="C322" s="821" t="s">
        <v>3067</v>
      </c>
      <c r="D322" s="821" t="s">
        <v>3064</v>
      </c>
      <c r="E322" s="821" t="s">
        <v>3068</v>
      </c>
      <c r="F322" s="821" t="s">
        <v>2959</v>
      </c>
      <c r="G322" t="s">
        <v>5</v>
      </c>
      <c r="H322" t="s">
        <v>5</v>
      </c>
      <c r="I322" s="821" t="s">
        <v>885</v>
      </c>
    </row>
    <row r="323" spans="1:9" ht="11.25" customHeight="1">
      <c r="A323" s="821" t="s">
        <v>2329</v>
      </c>
      <c r="B323" s="821" t="s">
        <v>1</v>
      </c>
      <c r="C323" s="821" t="s">
        <v>3069</v>
      </c>
      <c r="D323" s="821" t="s">
        <v>3064</v>
      </c>
      <c r="E323" s="821" t="s">
        <v>3070</v>
      </c>
      <c r="F323" s="821" t="s">
        <v>2362</v>
      </c>
      <c r="G323" t="s">
        <v>5</v>
      </c>
      <c r="H323" t="s">
        <v>5</v>
      </c>
      <c r="I323" s="821" t="s">
        <v>885</v>
      </c>
    </row>
    <row r="324" spans="1:9" ht="11.25" customHeight="1">
      <c r="A324" s="821" t="s">
        <v>2329</v>
      </c>
      <c r="B324" s="821" t="s">
        <v>1</v>
      </c>
      <c r="C324" s="821" t="s">
        <v>3071</v>
      </c>
      <c r="D324" s="821" t="s">
        <v>3064</v>
      </c>
      <c r="E324" s="821" t="s">
        <v>3072</v>
      </c>
      <c r="F324" s="821" t="s">
        <v>2623</v>
      </c>
      <c r="G324" t="s">
        <v>5</v>
      </c>
      <c r="H324" t="s">
        <v>5</v>
      </c>
      <c r="I324" s="821" t="s">
        <v>885</v>
      </c>
    </row>
    <row r="325" spans="1:9" ht="11.25" customHeight="1">
      <c r="A325" s="821" t="s">
        <v>2329</v>
      </c>
      <c r="B325" s="821" t="s">
        <v>1</v>
      </c>
      <c r="C325" s="821" t="s">
        <v>3073</v>
      </c>
      <c r="D325" s="821" t="s">
        <v>3064</v>
      </c>
      <c r="E325" s="821" t="s">
        <v>3074</v>
      </c>
      <c r="F325" s="821" t="s">
        <v>2413</v>
      </c>
      <c r="G325" t="s">
        <v>5</v>
      </c>
      <c r="H325" t="s">
        <v>5</v>
      </c>
      <c r="I325" s="821" t="s">
        <v>885</v>
      </c>
    </row>
    <row r="326" spans="1:9" ht="11.25" customHeight="1">
      <c r="A326" s="821" t="s">
        <v>2329</v>
      </c>
      <c r="B326" s="821" t="s">
        <v>1</v>
      </c>
      <c r="C326" s="821" t="s">
        <v>3075</v>
      </c>
      <c r="D326" s="821" t="s">
        <v>3076</v>
      </c>
      <c r="E326" s="821" t="s">
        <v>3077</v>
      </c>
      <c r="F326" s="821" t="s">
        <v>2413</v>
      </c>
      <c r="G326" t="s">
        <v>5</v>
      </c>
      <c r="H326" t="s">
        <v>5</v>
      </c>
      <c r="I326" s="821" t="s">
        <v>885</v>
      </c>
    </row>
    <row r="327" spans="1:9" ht="11.25" customHeight="1">
      <c r="A327" s="821" t="s">
        <v>2329</v>
      </c>
      <c r="B327" s="821" t="s">
        <v>1</v>
      </c>
      <c r="C327" s="821" t="s">
        <v>2489</v>
      </c>
      <c r="D327" s="821" t="s">
        <v>2490</v>
      </c>
      <c r="E327" s="821" t="s">
        <v>2491</v>
      </c>
      <c r="F327" s="821" t="s">
        <v>2362</v>
      </c>
      <c r="G327" t="s">
        <v>5</v>
      </c>
      <c r="H327" t="s">
        <v>5</v>
      </c>
      <c r="I327" s="821" t="s">
        <v>885</v>
      </c>
    </row>
    <row r="328" spans="1:9" ht="11.25" customHeight="1">
      <c r="A328" s="821" t="s">
        <v>2329</v>
      </c>
      <c r="B328" s="821" t="s">
        <v>1</v>
      </c>
      <c r="C328" s="821" t="s">
        <v>3078</v>
      </c>
      <c r="D328" s="821" t="s">
        <v>3079</v>
      </c>
      <c r="E328" s="821" t="s">
        <v>3080</v>
      </c>
      <c r="F328" s="821" t="s">
        <v>2480</v>
      </c>
      <c r="G328" t="s">
        <v>5</v>
      </c>
      <c r="H328" t="s">
        <v>5</v>
      </c>
      <c r="I328" s="821" t="s">
        <v>885</v>
      </c>
    </row>
    <row r="329" spans="1:9" ht="11.25" customHeight="1">
      <c r="A329" s="821" t="s">
        <v>2329</v>
      </c>
      <c r="B329" s="821" t="s">
        <v>1</v>
      </c>
      <c r="C329" s="821" t="s">
        <v>3081</v>
      </c>
      <c r="D329" s="821" t="s">
        <v>3079</v>
      </c>
      <c r="E329" s="821" t="s">
        <v>3082</v>
      </c>
      <c r="F329" s="821" t="s">
        <v>2362</v>
      </c>
      <c r="G329" t="s">
        <v>5</v>
      </c>
      <c r="H329" t="s">
        <v>5</v>
      </c>
      <c r="I329" s="821" t="s">
        <v>885</v>
      </c>
    </row>
    <row r="330" spans="1:9" ht="11.25" customHeight="1">
      <c r="A330" s="821" t="s">
        <v>2329</v>
      </c>
      <c r="B330" s="821" t="s">
        <v>1</v>
      </c>
      <c r="C330" s="821" t="s">
        <v>3083</v>
      </c>
      <c r="D330" s="821" t="s">
        <v>3084</v>
      </c>
      <c r="E330" s="821" t="s">
        <v>3085</v>
      </c>
      <c r="F330" s="821" t="s">
        <v>2498</v>
      </c>
      <c r="G330" t="s">
        <v>5</v>
      </c>
      <c r="H330" s="821" t="s">
        <v>3086</v>
      </c>
      <c r="I330" s="821" t="s">
        <v>885</v>
      </c>
    </row>
    <row r="331" spans="1:9" ht="11.25" customHeight="1">
      <c r="A331" s="821" t="s">
        <v>2329</v>
      </c>
      <c r="B331" s="821" t="s">
        <v>1</v>
      </c>
      <c r="C331" s="821" t="s">
        <v>3087</v>
      </c>
      <c r="D331" s="821" t="s">
        <v>3088</v>
      </c>
      <c r="E331" s="821" t="s">
        <v>3089</v>
      </c>
      <c r="F331" s="821" t="s">
        <v>2418</v>
      </c>
      <c r="G331" t="s">
        <v>5</v>
      </c>
      <c r="H331" t="s">
        <v>5</v>
      </c>
      <c r="I331" s="821" t="s">
        <v>885</v>
      </c>
    </row>
    <row r="332" spans="1:9" ht="11.25" customHeight="1">
      <c r="A332" s="821" t="s">
        <v>2329</v>
      </c>
      <c r="B332" s="821" t="s">
        <v>1</v>
      </c>
      <c r="C332" s="821" t="s">
        <v>3090</v>
      </c>
      <c r="D332" s="821" t="s">
        <v>3091</v>
      </c>
      <c r="E332" s="821" t="s">
        <v>3092</v>
      </c>
      <c r="F332" s="821" t="s">
        <v>2362</v>
      </c>
      <c r="G332" t="s">
        <v>5</v>
      </c>
      <c r="H332" t="s">
        <v>5</v>
      </c>
      <c r="I332" s="821" t="s">
        <v>885</v>
      </c>
    </row>
    <row r="333" spans="1:9" ht="11.25" customHeight="1">
      <c r="A333" s="821" t="s">
        <v>2329</v>
      </c>
      <c r="B333" s="821" t="s">
        <v>1</v>
      </c>
      <c r="C333" s="821" t="s">
        <v>3093</v>
      </c>
      <c r="D333" s="821" t="s">
        <v>3094</v>
      </c>
      <c r="E333" s="821" t="s">
        <v>3095</v>
      </c>
      <c r="F333" s="821" t="s">
        <v>2418</v>
      </c>
      <c r="G333" t="s">
        <v>5</v>
      </c>
      <c r="H333" t="s">
        <v>5</v>
      </c>
      <c r="I333" s="821" t="s">
        <v>885</v>
      </c>
    </row>
    <row r="334" spans="1:9" ht="11.25" customHeight="1">
      <c r="A334" s="821" t="s">
        <v>2329</v>
      </c>
      <c r="B334" s="821" t="s">
        <v>1</v>
      </c>
      <c r="C334" s="821" t="s">
        <v>3096</v>
      </c>
      <c r="D334" s="821" t="s">
        <v>3097</v>
      </c>
      <c r="E334" s="821" t="s">
        <v>3098</v>
      </c>
      <c r="F334" s="821" t="s">
        <v>2532</v>
      </c>
      <c r="G334" t="s">
        <v>5</v>
      </c>
      <c r="H334" s="821" t="s">
        <v>3099</v>
      </c>
      <c r="I334" s="821" t="s">
        <v>885</v>
      </c>
    </row>
    <row r="335" spans="1:9" ht="11.25" customHeight="1">
      <c r="A335" s="821" t="s">
        <v>2329</v>
      </c>
      <c r="B335" s="821" t="s">
        <v>1</v>
      </c>
      <c r="C335" s="821" t="s">
        <v>3100</v>
      </c>
      <c r="D335" s="821" t="s">
        <v>2493</v>
      </c>
      <c r="E335" s="821" t="s">
        <v>3101</v>
      </c>
      <c r="F335" s="821" t="s">
        <v>2400</v>
      </c>
      <c r="G335" t="s">
        <v>5</v>
      </c>
      <c r="H335" t="s">
        <v>5</v>
      </c>
      <c r="I335" s="821" t="s">
        <v>885</v>
      </c>
    </row>
    <row r="336" spans="1:9" ht="11.25" customHeight="1">
      <c r="A336" s="821" t="s">
        <v>2329</v>
      </c>
      <c r="B336" s="821" t="s">
        <v>1</v>
      </c>
      <c r="C336" s="821" t="s">
        <v>3102</v>
      </c>
      <c r="D336" s="821" t="s">
        <v>2493</v>
      </c>
      <c r="E336" s="821" t="s">
        <v>3103</v>
      </c>
      <c r="F336" s="821" t="s">
        <v>2623</v>
      </c>
      <c r="G336" t="s">
        <v>5</v>
      </c>
      <c r="H336" t="s">
        <v>5</v>
      </c>
      <c r="I336" s="821" t="s">
        <v>885</v>
      </c>
    </row>
    <row r="337" spans="1:9" ht="11.25" customHeight="1">
      <c r="A337" s="821" t="s">
        <v>2329</v>
      </c>
      <c r="B337" s="821" t="s">
        <v>1</v>
      </c>
      <c r="C337" s="821" t="s">
        <v>2492</v>
      </c>
      <c r="D337" s="821" t="s">
        <v>2493</v>
      </c>
      <c r="E337" s="821" t="s">
        <v>2494</v>
      </c>
      <c r="F337" s="821" t="s">
        <v>2413</v>
      </c>
      <c r="G337" t="s">
        <v>5</v>
      </c>
      <c r="H337" t="s">
        <v>5</v>
      </c>
      <c r="I337" s="821" t="s">
        <v>885</v>
      </c>
    </row>
    <row r="338" spans="1:9" ht="11.25" customHeight="1">
      <c r="A338" s="821" t="s">
        <v>2329</v>
      </c>
      <c r="B338" s="821" t="s">
        <v>1</v>
      </c>
      <c r="C338" s="821" t="s">
        <v>3104</v>
      </c>
      <c r="D338" s="821" t="s">
        <v>3105</v>
      </c>
      <c r="E338" s="821" t="s">
        <v>3106</v>
      </c>
      <c r="F338" s="821" t="s">
        <v>2532</v>
      </c>
      <c r="G338" t="s">
        <v>5</v>
      </c>
      <c r="H338" s="821" t="s">
        <v>3099</v>
      </c>
      <c r="I338" s="821" t="s">
        <v>885</v>
      </c>
    </row>
    <row r="339" spans="1:9" ht="11.25" customHeight="1">
      <c r="A339" s="821" t="s">
        <v>2329</v>
      </c>
      <c r="B339" s="821" t="s">
        <v>1</v>
      </c>
      <c r="C339" s="821" t="s">
        <v>3107</v>
      </c>
      <c r="D339" s="821" t="s">
        <v>3108</v>
      </c>
      <c r="E339" s="821" t="s">
        <v>3109</v>
      </c>
      <c r="F339" s="821" t="s">
        <v>2351</v>
      </c>
      <c r="G339" s="821" t="s">
        <v>3110</v>
      </c>
      <c r="H339" t="s">
        <v>5</v>
      </c>
      <c r="I339" s="821" t="s">
        <v>885</v>
      </c>
    </row>
    <row r="340" spans="1:9" ht="11.25" customHeight="1">
      <c r="A340" s="821" t="s">
        <v>2329</v>
      </c>
      <c r="B340" s="821" t="s">
        <v>1</v>
      </c>
      <c r="C340" s="821" t="s">
        <v>3111</v>
      </c>
      <c r="D340" s="821" t="s">
        <v>3112</v>
      </c>
      <c r="E340" s="821" t="s">
        <v>3113</v>
      </c>
      <c r="F340" s="821" t="s">
        <v>2418</v>
      </c>
      <c r="G340" t="s">
        <v>5</v>
      </c>
      <c r="H340" t="s">
        <v>5</v>
      </c>
      <c r="I340" s="821" t="s">
        <v>885</v>
      </c>
    </row>
    <row r="341" spans="1:9" ht="11.25" customHeight="1">
      <c r="A341" s="821" t="s">
        <v>2329</v>
      </c>
      <c r="B341" s="821" t="s">
        <v>1</v>
      </c>
      <c r="C341" s="821" t="s">
        <v>3114</v>
      </c>
      <c r="D341" s="821" t="s">
        <v>3115</v>
      </c>
      <c r="E341" s="821" t="s">
        <v>3116</v>
      </c>
      <c r="F341" s="821" t="s">
        <v>2418</v>
      </c>
      <c r="G341" t="s">
        <v>5</v>
      </c>
      <c r="H341" t="s">
        <v>5</v>
      </c>
      <c r="I341" s="821" t="s">
        <v>885</v>
      </c>
    </row>
    <row r="342" spans="1:9" ht="11.25" customHeight="1">
      <c r="A342" s="821" t="s">
        <v>2329</v>
      </c>
      <c r="B342" s="821" t="s">
        <v>1</v>
      </c>
      <c r="C342" s="821" t="s">
        <v>3117</v>
      </c>
      <c r="D342" s="821" t="s">
        <v>3118</v>
      </c>
      <c r="E342" s="821" t="s">
        <v>3119</v>
      </c>
      <c r="F342" s="821" t="s">
        <v>2351</v>
      </c>
      <c r="G342" t="s">
        <v>5</v>
      </c>
      <c r="H342" t="s">
        <v>5</v>
      </c>
      <c r="I342" s="821" t="s">
        <v>885</v>
      </c>
    </row>
    <row r="343" spans="1:9" ht="11.25" customHeight="1">
      <c r="A343" s="821" t="s">
        <v>2329</v>
      </c>
      <c r="B343" s="821" t="s">
        <v>1</v>
      </c>
      <c r="C343" s="821" t="s">
        <v>3120</v>
      </c>
      <c r="D343" s="821" t="s">
        <v>3121</v>
      </c>
      <c r="E343" s="821" t="s">
        <v>3122</v>
      </c>
      <c r="F343" s="821" t="s">
        <v>3123</v>
      </c>
      <c r="G343" t="s">
        <v>5</v>
      </c>
      <c r="H343" t="s">
        <v>5</v>
      </c>
      <c r="I343" s="821" t="s">
        <v>885</v>
      </c>
    </row>
    <row r="344" spans="1:9" ht="11.25" customHeight="1">
      <c r="A344" s="821" t="s">
        <v>2329</v>
      </c>
      <c r="B344" s="821" t="s">
        <v>1</v>
      </c>
      <c r="C344" s="821" t="s">
        <v>3124</v>
      </c>
      <c r="D344" s="821" t="s">
        <v>3125</v>
      </c>
      <c r="E344" s="821" t="s">
        <v>3126</v>
      </c>
      <c r="F344" s="821" t="s">
        <v>3127</v>
      </c>
      <c r="G344" t="s">
        <v>5</v>
      </c>
      <c r="H344" t="s">
        <v>5</v>
      </c>
      <c r="I344" s="821" t="s">
        <v>885</v>
      </c>
    </row>
    <row r="345" spans="1:9" ht="11.25" customHeight="1">
      <c r="A345" s="821" t="s">
        <v>2329</v>
      </c>
      <c r="B345" s="821" t="s">
        <v>1</v>
      </c>
      <c r="C345" s="821" t="s">
        <v>2495</v>
      </c>
      <c r="D345" s="821" t="s">
        <v>2496</v>
      </c>
      <c r="E345" s="821" t="s">
        <v>2497</v>
      </c>
      <c r="F345" s="821" t="s">
        <v>2498</v>
      </c>
      <c r="G345" t="s">
        <v>5</v>
      </c>
      <c r="H345" t="s">
        <v>5</v>
      </c>
      <c r="I345" s="821" t="s">
        <v>885</v>
      </c>
    </row>
    <row r="346" spans="1:9" ht="11.25" customHeight="1">
      <c r="A346" s="821" t="s">
        <v>2329</v>
      </c>
      <c r="B346" s="821" t="s">
        <v>1</v>
      </c>
      <c r="C346" s="821" t="s">
        <v>3128</v>
      </c>
      <c r="D346" s="821" t="s">
        <v>3129</v>
      </c>
      <c r="E346" s="821" t="s">
        <v>3130</v>
      </c>
      <c r="F346" s="821" t="s">
        <v>2480</v>
      </c>
      <c r="G346" t="s">
        <v>5</v>
      </c>
      <c r="H346" s="821" t="s">
        <v>3131</v>
      </c>
      <c r="I346" s="821" t="s">
        <v>885</v>
      </c>
    </row>
    <row r="347" spans="1:9" ht="11.25" customHeight="1">
      <c r="A347" s="821" t="s">
        <v>2329</v>
      </c>
      <c r="B347" s="821" t="s">
        <v>1</v>
      </c>
      <c r="C347" s="821" t="s">
        <v>3132</v>
      </c>
      <c r="D347" s="821" t="s">
        <v>3133</v>
      </c>
      <c r="E347" s="821" t="s">
        <v>3134</v>
      </c>
      <c r="F347" s="821" t="s">
        <v>2480</v>
      </c>
      <c r="G347" t="s">
        <v>5</v>
      </c>
      <c r="H347" s="821" t="s">
        <v>3135</v>
      </c>
      <c r="I347" s="821" t="s">
        <v>885</v>
      </c>
    </row>
    <row r="348" spans="1:9" ht="11.25" customHeight="1">
      <c r="A348" s="821" t="s">
        <v>2329</v>
      </c>
      <c r="B348" s="821" t="s">
        <v>1</v>
      </c>
      <c r="C348" s="821" t="s">
        <v>3136</v>
      </c>
      <c r="D348" s="821" t="s">
        <v>3137</v>
      </c>
      <c r="E348" s="821" t="s">
        <v>3138</v>
      </c>
      <c r="F348" s="821" t="s">
        <v>2623</v>
      </c>
      <c r="G348" s="821" t="s">
        <v>3139</v>
      </c>
      <c r="H348" t="s">
        <v>5</v>
      </c>
      <c r="I348" s="821" t="s">
        <v>885</v>
      </c>
    </row>
    <row r="349" spans="1:9" ht="11.25" customHeight="1">
      <c r="A349" s="821" t="s">
        <v>2329</v>
      </c>
      <c r="B349" s="821" t="s">
        <v>1</v>
      </c>
      <c r="C349" s="821" t="s">
        <v>2499</v>
      </c>
      <c r="D349" s="821" t="s">
        <v>2500</v>
      </c>
      <c r="E349" s="821" t="s">
        <v>2501</v>
      </c>
      <c r="F349" s="821" t="s">
        <v>2502</v>
      </c>
      <c r="G349" t="s">
        <v>5</v>
      </c>
      <c r="H349" t="s">
        <v>5</v>
      </c>
      <c r="I349" s="821" t="s">
        <v>885</v>
      </c>
    </row>
    <row r="350" spans="1:9" ht="11.25" customHeight="1">
      <c r="A350" s="821" t="s">
        <v>2329</v>
      </c>
      <c r="B350" s="821" t="s">
        <v>1</v>
      </c>
      <c r="C350" s="821" t="s">
        <v>3140</v>
      </c>
      <c r="D350" s="821" t="s">
        <v>3141</v>
      </c>
      <c r="E350" s="821" t="s">
        <v>3142</v>
      </c>
      <c r="F350" s="821" t="s">
        <v>2480</v>
      </c>
      <c r="G350" t="s">
        <v>5</v>
      </c>
      <c r="H350" t="s">
        <v>5</v>
      </c>
      <c r="I350" s="821" t="s">
        <v>885</v>
      </c>
    </row>
    <row r="351" spans="1:9" ht="11.25" customHeight="1">
      <c r="A351" s="821" t="s">
        <v>2329</v>
      </c>
      <c r="B351" s="821" t="s">
        <v>1</v>
      </c>
      <c r="C351" s="821" t="s">
        <v>2503</v>
      </c>
      <c r="D351" s="821" t="s">
        <v>2504</v>
      </c>
      <c r="E351" s="821" t="s">
        <v>2505</v>
      </c>
      <c r="F351" s="821" t="s">
        <v>2498</v>
      </c>
      <c r="G351" t="s">
        <v>5</v>
      </c>
      <c r="H351" t="s">
        <v>5</v>
      </c>
      <c r="I351" s="821" t="s">
        <v>885</v>
      </c>
    </row>
    <row r="352" spans="1:9" ht="11.25" customHeight="1">
      <c r="A352" s="821" t="s">
        <v>2329</v>
      </c>
      <c r="B352" s="821" t="s">
        <v>1</v>
      </c>
      <c r="C352" s="821" t="s">
        <v>3143</v>
      </c>
      <c r="D352" s="821" t="s">
        <v>3144</v>
      </c>
      <c r="E352" s="821" t="s">
        <v>3145</v>
      </c>
      <c r="F352" s="821" t="s">
        <v>2413</v>
      </c>
      <c r="G352" t="s">
        <v>5</v>
      </c>
      <c r="H352" t="s">
        <v>5</v>
      </c>
      <c r="I352" s="821" t="s">
        <v>885</v>
      </c>
    </row>
    <row r="353" spans="1:9" ht="11.25" customHeight="1">
      <c r="A353" s="821" t="s">
        <v>2329</v>
      </c>
      <c r="B353" s="821" t="s">
        <v>1</v>
      </c>
      <c r="C353" s="821" t="s">
        <v>2506</v>
      </c>
      <c r="D353" s="821" t="s">
        <v>2507</v>
      </c>
      <c r="E353" s="821" t="s">
        <v>2508</v>
      </c>
      <c r="F353" s="821" t="s">
        <v>2351</v>
      </c>
      <c r="G353" t="s">
        <v>5</v>
      </c>
      <c r="H353" t="s">
        <v>5</v>
      </c>
      <c r="I353" s="821" t="s">
        <v>885</v>
      </c>
    </row>
    <row r="354" spans="1:9" ht="11.25" customHeight="1">
      <c r="A354" s="821" t="s">
        <v>2329</v>
      </c>
      <c r="B354" s="821" t="s">
        <v>1</v>
      </c>
      <c r="C354" s="821" t="s">
        <v>2509</v>
      </c>
      <c r="D354" s="821" t="s">
        <v>2510</v>
      </c>
      <c r="E354" s="821" t="s">
        <v>2511</v>
      </c>
      <c r="F354" s="821" t="s">
        <v>2512</v>
      </c>
      <c r="G354" s="821" t="s">
        <v>2513</v>
      </c>
      <c r="H354" t="s">
        <v>5</v>
      </c>
      <c r="I354" s="821" t="s">
        <v>885</v>
      </c>
    </row>
    <row r="355" spans="1:9" ht="11.25" customHeight="1">
      <c r="A355" s="821" t="s">
        <v>2329</v>
      </c>
      <c r="B355" s="821" t="s">
        <v>1</v>
      </c>
      <c r="C355" s="821" t="s">
        <v>2514</v>
      </c>
      <c r="D355" s="821" t="s">
        <v>2515</v>
      </c>
      <c r="E355" s="821" t="s">
        <v>2516</v>
      </c>
      <c r="F355" s="821" t="s">
        <v>2517</v>
      </c>
      <c r="G355" t="s">
        <v>5</v>
      </c>
      <c r="H355" t="s">
        <v>5</v>
      </c>
      <c r="I355" s="821" t="s">
        <v>885</v>
      </c>
    </row>
    <row r="356" spans="1:9" ht="11.25" customHeight="1">
      <c r="A356" s="821" t="s">
        <v>2329</v>
      </c>
      <c r="B356" s="821" t="s">
        <v>1</v>
      </c>
      <c r="C356" s="821" t="s">
        <v>2518</v>
      </c>
      <c r="D356" s="821" t="s">
        <v>2519</v>
      </c>
      <c r="E356" s="821" t="s">
        <v>2520</v>
      </c>
      <c r="F356" s="821" t="s">
        <v>2396</v>
      </c>
      <c r="G356" t="s">
        <v>5</v>
      </c>
      <c r="H356" t="s">
        <v>5</v>
      </c>
      <c r="I356" s="821" t="s">
        <v>885</v>
      </c>
    </row>
    <row r="357" spans="1:9" ht="11.25" customHeight="1">
      <c r="A357" s="821" t="s">
        <v>2329</v>
      </c>
      <c r="B357" s="821" t="s">
        <v>1</v>
      </c>
      <c r="C357" s="821" t="s">
        <v>2521</v>
      </c>
      <c r="D357" s="821" t="s">
        <v>2519</v>
      </c>
      <c r="E357" s="821" t="s">
        <v>2522</v>
      </c>
      <c r="F357" s="821" t="s">
        <v>2396</v>
      </c>
      <c r="G357" t="s">
        <v>5</v>
      </c>
      <c r="H357" t="s">
        <v>5</v>
      </c>
      <c r="I357" s="821" t="s">
        <v>885</v>
      </c>
    </row>
    <row r="358" spans="1:9" ht="11.25" customHeight="1">
      <c r="A358" s="821" t="s">
        <v>2329</v>
      </c>
      <c r="B358" s="821" t="s">
        <v>1</v>
      </c>
      <c r="C358" s="821" t="s">
        <v>3146</v>
      </c>
      <c r="D358" s="821" t="s">
        <v>2519</v>
      </c>
      <c r="E358" s="821" t="s">
        <v>3147</v>
      </c>
      <c r="F358" s="821" t="s">
        <v>2480</v>
      </c>
      <c r="G358" t="s">
        <v>5</v>
      </c>
      <c r="H358" t="s">
        <v>5</v>
      </c>
      <c r="I358" s="821" t="s">
        <v>885</v>
      </c>
    </row>
    <row r="359" spans="1:9" ht="11.25" customHeight="1">
      <c r="A359" s="821" t="s">
        <v>2329</v>
      </c>
      <c r="B359" s="821" t="s">
        <v>1</v>
      </c>
      <c r="C359" s="821" t="s">
        <v>3148</v>
      </c>
      <c r="D359" s="821" t="s">
        <v>2524</v>
      </c>
      <c r="E359" s="821" t="s">
        <v>3149</v>
      </c>
      <c r="F359" s="821" t="s">
        <v>2362</v>
      </c>
      <c r="G359" t="s">
        <v>5</v>
      </c>
      <c r="H359" s="821" t="s">
        <v>3099</v>
      </c>
      <c r="I359" s="821" t="s">
        <v>885</v>
      </c>
    </row>
    <row r="360" spans="1:9" ht="11.25" customHeight="1">
      <c r="A360" s="821" t="s">
        <v>2329</v>
      </c>
      <c r="B360" s="821" t="s">
        <v>1</v>
      </c>
      <c r="C360" s="821" t="s">
        <v>2523</v>
      </c>
      <c r="D360" s="821" t="s">
        <v>2524</v>
      </c>
      <c r="E360" s="821" t="s">
        <v>2525</v>
      </c>
      <c r="F360" s="821" t="s">
        <v>2526</v>
      </c>
      <c r="G360" t="s">
        <v>5</v>
      </c>
      <c r="H360" t="s">
        <v>5</v>
      </c>
      <c r="I360" s="821" t="s">
        <v>885</v>
      </c>
    </row>
    <row r="361" spans="1:9" ht="11.25" customHeight="1">
      <c r="A361" s="821" t="s">
        <v>2329</v>
      </c>
      <c r="B361" s="821" t="s">
        <v>1</v>
      </c>
      <c r="C361" s="821" t="s">
        <v>2527</v>
      </c>
      <c r="D361" s="821" t="s">
        <v>2524</v>
      </c>
      <c r="E361" s="821" t="s">
        <v>2528</v>
      </c>
      <c r="F361" s="821" t="s">
        <v>2529</v>
      </c>
      <c r="G361" t="s">
        <v>5</v>
      </c>
      <c r="H361" t="s">
        <v>5</v>
      </c>
      <c r="I361" s="821" t="s">
        <v>885</v>
      </c>
    </row>
    <row r="362" spans="1:9" ht="11.25" customHeight="1">
      <c r="A362" s="821" t="s">
        <v>2329</v>
      </c>
      <c r="B362" s="821" t="s">
        <v>1</v>
      </c>
      <c r="C362" s="821" t="s">
        <v>2530</v>
      </c>
      <c r="D362" s="821" t="s">
        <v>2524</v>
      </c>
      <c r="E362" s="821" t="s">
        <v>2531</v>
      </c>
      <c r="F362" s="821" t="s">
        <v>2532</v>
      </c>
      <c r="G362" t="s">
        <v>5</v>
      </c>
      <c r="H362" t="s">
        <v>5</v>
      </c>
      <c r="I362" s="821" t="s">
        <v>885</v>
      </c>
    </row>
    <row r="363" spans="1:9" ht="11.25" customHeight="1">
      <c r="A363" s="821" t="s">
        <v>2329</v>
      </c>
      <c r="B363" s="821" t="s">
        <v>1</v>
      </c>
      <c r="C363" s="821" t="s">
        <v>2533</v>
      </c>
      <c r="D363" s="821" t="s">
        <v>2524</v>
      </c>
      <c r="E363" s="821" t="s">
        <v>2534</v>
      </c>
      <c r="F363" s="821" t="s">
        <v>2502</v>
      </c>
      <c r="G363" t="s">
        <v>5</v>
      </c>
      <c r="H363" t="s">
        <v>5</v>
      </c>
      <c r="I363" s="821" t="s">
        <v>885</v>
      </c>
    </row>
    <row r="364" spans="1:9" ht="11.25" customHeight="1">
      <c r="A364" s="821" t="s">
        <v>2329</v>
      </c>
      <c r="B364" s="821" t="s">
        <v>1</v>
      </c>
      <c r="C364" s="821" t="s">
        <v>2535</v>
      </c>
      <c r="D364" s="821" t="s">
        <v>2524</v>
      </c>
      <c r="E364" s="821" t="s">
        <v>2536</v>
      </c>
      <c r="F364" s="821" t="s">
        <v>2485</v>
      </c>
      <c r="G364" t="s">
        <v>5</v>
      </c>
      <c r="H364" t="s">
        <v>5</v>
      </c>
      <c r="I364" s="821" t="s">
        <v>885</v>
      </c>
    </row>
    <row r="365" spans="1:9" ht="11.25" customHeight="1">
      <c r="A365" s="821" t="s">
        <v>2329</v>
      </c>
      <c r="B365" s="821" t="s">
        <v>1</v>
      </c>
      <c r="C365" s="821" t="s">
        <v>2537</v>
      </c>
      <c r="D365" s="821" t="s">
        <v>2538</v>
      </c>
      <c r="E365" s="821" t="s">
        <v>2539</v>
      </c>
      <c r="F365" s="821" t="s">
        <v>2396</v>
      </c>
      <c r="G365" t="s">
        <v>5</v>
      </c>
      <c r="H365" t="s">
        <v>5</v>
      </c>
      <c r="I365" s="821" t="s">
        <v>885</v>
      </c>
    </row>
    <row r="366" spans="1:9" ht="11.25" customHeight="1">
      <c r="A366" s="821" t="s">
        <v>2329</v>
      </c>
      <c r="B366" s="821" t="s">
        <v>1</v>
      </c>
      <c r="C366" s="821" t="s">
        <v>3150</v>
      </c>
      <c r="D366" s="821" t="s">
        <v>3151</v>
      </c>
      <c r="E366" s="821" t="s">
        <v>3152</v>
      </c>
      <c r="F366" s="821" t="s">
        <v>2413</v>
      </c>
      <c r="G366" t="s">
        <v>5</v>
      </c>
      <c r="H366" t="s">
        <v>5</v>
      </c>
      <c r="I366" s="821" t="s">
        <v>885</v>
      </c>
    </row>
    <row r="367" spans="1:9" ht="11.25" customHeight="1">
      <c r="A367" s="821" t="s">
        <v>2329</v>
      </c>
      <c r="B367" s="821" t="s">
        <v>1</v>
      </c>
      <c r="C367" s="821" t="s">
        <v>2540</v>
      </c>
      <c r="D367" s="821" t="s">
        <v>2541</v>
      </c>
      <c r="E367" s="821" t="s">
        <v>2542</v>
      </c>
      <c r="F367" s="821" t="s">
        <v>2351</v>
      </c>
      <c r="G367" t="s">
        <v>5</v>
      </c>
      <c r="H367" t="s">
        <v>5</v>
      </c>
      <c r="I367" s="821" t="s">
        <v>885</v>
      </c>
    </row>
    <row r="368" spans="1:9" ht="11.25" customHeight="1">
      <c r="A368" s="821" t="s">
        <v>2329</v>
      </c>
      <c r="B368" s="821" t="s">
        <v>1</v>
      </c>
      <c r="C368" s="821" t="s">
        <v>3153</v>
      </c>
      <c r="D368" s="821" t="s">
        <v>3154</v>
      </c>
      <c r="E368" s="821" t="s">
        <v>3155</v>
      </c>
      <c r="F368" s="821" t="s">
        <v>2362</v>
      </c>
      <c r="G368" t="s">
        <v>5</v>
      </c>
      <c r="H368" t="s">
        <v>5</v>
      </c>
      <c r="I368" s="821" t="s">
        <v>885</v>
      </c>
    </row>
    <row r="369" spans="1:9" ht="11.25" customHeight="1">
      <c r="A369" s="821" t="s">
        <v>2329</v>
      </c>
      <c r="B369" s="821" t="s">
        <v>1</v>
      </c>
      <c r="C369" s="821" t="s">
        <v>2543</v>
      </c>
      <c r="D369" s="821" t="s">
        <v>2544</v>
      </c>
      <c r="E369" s="821" t="s">
        <v>2545</v>
      </c>
      <c r="F369" s="821" t="s">
        <v>2362</v>
      </c>
      <c r="G369" t="s">
        <v>5</v>
      </c>
      <c r="H369" t="s">
        <v>5</v>
      </c>
      <c r="I369" s="821" t="s">
        <v>885</v>
      </c>
    </row>
    <row r="370" spans="1:9" ht="11.25" customHeight="1">
      <c r="A370" s="821" t="s">
        <v>2329</v>
      </c>
      <c r="B370" s="821" t="s">
        <v>1</v>
      </c>
      <c r="C370" s="821" t="s">
        <v>3156</v>
      </c>
      <c r="D370" s="821" t="s">
        <v>3157</v>
      </c>
      <c r="E370" s="821" t="s">
        <v>3158</v>
      </c>
      <c r="F370" s="821" t="s">
        <v>2413</v>
      </c>
      <c r="G370" s="821" t="s">
        <v>3159</v>
      </c>
      <c r="H370" t="s">
        <v>5</v>
      </c>
      <c r="I370" s="821" t="s">
        <v>885</v>
      </c>
    </row>
    <row r="371" spans="1:9" ht="11.25" customHeight="1">
      <c r="A371" s="821" t="s">
        <v>2329</v>
      </c>
      <c r="B371" s="821" t="s">
        <v>1</v>
      </c>
      <c r="C371" s="821" t="s">
        <v>3160</v>
      </c>
      <c r="D371" s="821" t="s">
        <v>3161</v>
      </c>
      <c r="E371" s="821" t="s">
        <v>3162</v>
      </c>
      <c r="F371" s="821" t="s">
        <v>2362</v>
      </c>
      <c r="G371" t="s">
        <v>5</v>
      </c>
      <c r="H371" t="s">
        <v>5</v>
      </c>
      <c r="I371" s="821" t="s">
        <v>885</v>
      </c>
    </row>
    <row r="372" spans="1:9" ht="11.25" customHeight="1">
      <c r="A372" s="821" t="s">
        <v>2329</v>
      </c>
      <c r="B372" s="821" t="s">
        <v>1</v>
      </c>
      <c r="C372" s="821" t="s">
        <v>3163</v>
      </c>
      <c r="D372" s="821" t="s">
        <v>3164</v>
      </c>
      <c r="E372" s="821" t="s">
        <v>3165</v>
      </c>
      <c r="F372" s="821" t="s">
        <v>2362</v>
      </c>
      <c r="G372" t="s">
        <v>5</v>
      </c>
      <c r="H372" t="s">
        <v>5</v>
      </c>
      <c r="I372" s="821" t="s">
        <v>885</v>
      </c>
    </row>
    <row r="373" spans="1:9" ht="11.25" customHeight="1">
      <c r="A373" s="821" t="s">
        <v>2329</v>
      </c>
      <c r="B373" s="821" t="s">
        <v>1</v>
      </c>
      <c r="C373" s="821" t="s">
        <v>2546</v>
      </c>
      <c r="D373" s="821" t="s">
        <v>2547</v>
      </c>
      <c r="E373" s="821" t="s">
        <v>2548</v>
      </c>
      <c r="F373" s="821" t="s">
        <v>2351</v>
      </c>
      <c r="G373" s="821" t="s">
        <v>2549</v>
      </c>
      <c r="H373" t="s">
        <v>5</v>
      </c>
      <c r="I373" s="821" t="s">
        <v>885</v>
      </c>
    </row>
    <row r="374" spans="1:9" ht="11.25" customHeight="1">
      <c r="A374" s="821" t="s">
        <v>2329</v>
      </c>
      <c r="B374" s="821" t="s">
        <v>1</v>
      </c>
      <c r="C374" s="821" t="s">
        <v>3166</v>
      </c>
      <c r="D374" s="821" t="s">
        <v>3167</v>
      </c>
      <c r="E374" s="821" t="s">
        <v>3168</v>
      </c>
      <c r="F374" s="821" t="s">
        <v>2480</v>
      </c>
      <c r="G374" t="s">
        <v>5</v>
      </c>
      <c r="H374" t="s">
        <v>5</v>
      </c>
      <c r="I374" s="821" t="s">
        <v>885</v>
      </c>
    </row>
    <row r="375" spans="1:9" ht="11.25" customHeight="1">
      <c r="A375" s="821" t="s">
        <v>2329</v>
      </c>
      <c r="B375" s="821" t="s">
        <v>1</v>
      </c>
      <c r="C375" s="821" t="s">
        <v>3169</v>
      </c>
      <c r="D375" s="821" t="s">
        <v>3170</v>
      </c>
      <c r="E375" s="821" t="s">
        <v>3171</v>
      </c>
      <c r="F375" s="821" t="s">
        <v>2467</v>
      </c>
      <c r="G375" t="s">
        <v>5</v>
      </c>
      <c r="H375" t="s">
        <v>5</v>
      </c>
      <c r="I375" s="821" t="s">
        <v>885</v>
      </c>
    </row>
    <row r="376" spans="1:9" ht="11.25" customHeight="1">
      <c r="A376" s="821" t="s">
        <v>2329</v>
      </c>
      <c r="B376" s="821" t="s">
        <v>1</v>
      </c>
      <c r="C376" s="821" t="s">
        <v>2550</v>
      </c>
      <c r="D376" s="821" t="s">
        <v>2551</v>
      </c>
      <c r="E376" s="821" t="s">
        <v>2552</v>
      </c>
      <c r="F376" s="821" t="s">
        <v>2473</v>
      </c>
      <c r="G376" t="s">
        <v>5</v>
      </c>
      <c r="H376" t="s">
        <v>5</v>
      </c>
      <c r="I376" s="821" t="s">
        <v>885</v>
      </c>
    </row>
    <row r="377" spans="1:9" ht="11.25" customHeight="1">
      <c r="A377" s="821" t="s">
        <v>2329</v>
      </c>
      <c r="B377" s="821" t="s">
        <v>1</v>
      </c>
      <c r="C377" s="821" t="s">
        <v>3172</v>
      </c>
      <c r="D377" s="821" t="s">
        <v>3173</v>
      </c>
      <c r="E377" s="821" t="s">
        <v>3174</v>
      </c>
      <c r="F377" s="821" t="s">
        <v>2351</v>
      </c>
      <c r="G377" t="s">
        <v>5</v>
      </c>
      <c r="H377" t="s">
        <v>5</v>
      </c>
      <c r="I377" s="821" t="s">
        <v>885</v>
      </c>
    </row>
    <row r="378" spans="1:9" ht="11.25" customHeight="1">
      <c r="A378" s="821" t="s">
        <v>2329</v>
      </c>
      <c r="B378" s="821" t="s">
        <v>1</v>
      </c>
      <c r="C378" s="821" t="s">
        <v>3175</v>
      </c>
      <c r="D378" s="821" t="s">
        <v>3176</v>
      </c>
      <c r="E378" s="821" t="s">
        <v>3177</v>
      </c>
      <c r="F378" s="821" t="s">
        <v>2362</v>
      </c>
      <c r="G378" s="821" t="s">
        <v>3178</v>
      </c>
      <c r="H378" t="s">
        <v>5</v>
      </c>
      <c r="I378" s="821" t="s">
        <v>885</v>
      </c>
    </row>
    <row r="379" spans="1:9" ht="11.25" customHeight="1">
      <c r="A379" s="821" t="s">
        <v>2329</v>
      </c>
      <c r="B379" s="821" t="s">
        <v>1</v>
      </c>
      <c r="C379" s="821" t="s">
        <v>3179</v>
      </c>
      <c r="D379" s="821" t="s">
        <v>3180</v>
      </c>
      <c r="E379" s="821" t="s">
        <v>3181</v>
      </c>
      <c r="F379" s="821" t="s">
        <v>2351</v>
      </c>
      <c r="G379" t="s">
        <v>5</v>
      </c>
      <c r="H379" t="s">
        <v>5</v>
      </c>
      <c r="I379" s="821" t="s">
        <v>885</v>
      </c>
    </row>
    <row r="380" spans="1:9" ht="11.25" customHeight="1">
      <c r="A380" s="821" t="s">
        <v>2329</v>
      </c>
      <c r="B380" s="821" t="s">
        <v>1</v>
      </c>
      <c r="C380" s="821" t="s">
        <v>3182</v>
      </c>
      <c r="D380" s="821" t="s">
        <v>3183</v>
      </c>
      <c r="E380" s="821" t="s">
        <v>3184</v>
      </c>
      <c r="F380" s="821" t="s">
        <v>2413</v>
      </c>
      <c r="G380" t="s">
        <v>5</v>
      </c>
      <c r="H380" t="s">
        <v>5</v>
      </c>
      <c r="I380" s="821" t="s">
        <v>885</v>
      </c>
    </row>
    <row r="381" spans="1:9" ht="11.25" customHeight="1">
      <c r="A381" s="821" t="s">
        <v>2329</v>
      </c>
      <c r="B381" s="821" t="s">
        <v>1</v>
      </c>
      <c r="C381" s="821" t="s">
        <v>2556</v>
      </c>
      <c r="D381" s="821" t="s">
        <v>2557</v>
      </c>
      <c r="E381" s="821" t="s">
        <v>2558</v>
      </c>
      <c r="F381" s="821" t="s">
        <v>2418</v>
      </c>
      <c r="G381" t="s">
        <v>5</v>
      </c>
      <c r="H381" t="s">
        <v>5</v>
      </c>
      <c r="I381" s="821" t="s">
        <v>885</v>
      </c>
    </row>
    <row r="382" spans="1:9" ht="11.25" customHeight="1">
      <c r="A382" s="821" t="s">
        <v>2329</v>
      </c>
      <c r="B382" s="821" t="s">
        <v>1</v>
      </c>
      <c r="C382" s="821" t="s">
        <v>2559</v>
      </c>
      <c r="D382" s="821" t="s">
        <v>2560</v>
      </c>
      <c r="E382" s="821" t="s">
        <v>2561</v>
      </c>
      <c r="F382" s="821" t="s">
        <v>2413</v>
      </c>
      <c r="G382" s="821" t="s">
        <v>2562</v>
      </c>
      <c r="H382" t="s">
        <v>5</v>
      </c>
      <c r="I382" s="821" t="s">
        <v>885</v>
      </c>
    </row>
    <row r="383" spans="1:9" ht="11.25" customHeight="1">
      <c r="A383" s="821" t="s">
        <v>2329</v>
      </c>
      <c r="B383" s="821" t="s">
        <v>1</v>
      </c>
      <c r="C383" s="821" t="s">
        <v>2563</v>
      </c>
      <c r="D383" s="821" t="s">
        <v>2564</v>
      </c>
      <c r="E383" s="821" t="s">
        <v>2565</v>
      </c>
      <c r="F383" s="821" t="s">
        <v>2351</v>
      </c>
      <c r="G383" t="s">
        <v>5</v>
      </c>
      <c r="H383" t="s">
        <v>5</v>
      </c>
      <c r="I383" s="821" t="s">
        <v>885</v>
      </c>
    </row>
    <row r="384" spans="1:9" ht="11.25" customHeight="1">
      <c r="A384" s="821" t="s">
        <v>2329</v>
      </c>
      <c r="B384" s="821" t="s">
        <v>1</v>
      </c>
      <c r="C384" s="821" t="s">
        <v>2571</v>
      </c>
      <c r="D384" s="821" t="s">
        <v>2572</v>
      </c>
      <c r="E384" s="821" t="s">
        <v>2573</v>
      </c>
      <c r="F384" s="821" t="s">
        <v>2339</v>
      </c>
      <c r="G384" t="s">
        <v>5</v>
      </c>
      <c r="H384" s="821" t="s">
        <v>2392</v>
      </c>
      <c r="I384" s="821" t="s">
        <v>885</v>
      </c>
    </row>
    <row r="385" spans="1:9" ht="11.25" customHeight="1">
      <c r="A385" s="821" t="s">
        <v>2329</v>
      </c>
      <c r="B385" s="821" t="s">
        <v>1</v>
      </c>
      <c r="C385" s="821" t="s">
        <v>3185</v>
      </c>
      <c r="D385" s="821" t="s">
        <v>3186</v>
      </c>
      <c r="E385" s="821" t="s">
        <v>3187</v>
      </c>
      <c r="F385" s="821" t="s">
        <v>2418</v>
      </c>
      <c r="G385" t="s">
        <v>5</v>
      </c>
      <c r="H385" t="s">
        <v>5</v>
      </c>
      <c r="I385" s="821" t="s">
        <v>885</v>
      </c>
    </row>
    <row r="386" spans="1:9" ht="11.25" customHeight="1">
      <c r="A386" s="821" t="s">
        <v>2329</v>
      </c>
      <c r="B386" s="821" t="s">
        <v>1</v>
      </c>
      <c r="C386" s="821" t="s">
        <v>2577</v>
      </c>
      <c r="D386" s="821" t="s">
        <v>2578</v>
      </c>
      <c r="E386" s="821" t="s">
        <v>2579</v>
      </c>
      <c r="F386" s="821" t="s">
        <v>2580</v>
      </c>
      <c r="G386" t="s">
        <v>5</v>
      </c>
      <c r="H386" t="s">
        <v>5</v>
      </c>
      <c r="I386" s="821" t="s">
        <v>885</v>
      </c>
    </row>
    <row r="387" spans="1:9" ht="11.25" customHeight="1">
      <c r="A387" s="821" t="s">
        <v>2329</v>
      </c>
      <c r="B387" s="821" t="s">
        <v>1</v>
      </c>
      <c r="C387" s="821" t="s">
        <v>3188</v>
      </c>
      <c r="D387" s="821" t="s">
        <v>3189</v>
      </c>
      <c r="E387" s="821" t="s">
        <v>3190</v>
      </c>
      <c r="F387" s="821" t="s">
        <v>2396</v>
      </c>
      <c r="G387" t="s">
        <v>5</v>
      </c>
      <c r="H387" s="821" t="s">
        <v>3191</v>
      </c>
      <c r="I387" s="821" t="s">
        <v>885</v>
      </c>
    </row>
    <row r="388" spans="1:9" ht="11.25" customHeight="1">
      <c r="A388" s="821" t="s">
        <v>2329</v>
      </c>
      <c r="B388" s="821" t="s">
        <v>1</v>
      </c>
      <c r="C388" s="821" t="s">
        <v>3192</v>
      </c>
      <c r="D388" s="821" t="s">
        <v>3193</v>
      </c>
      <c r="E388" s="821" t="s">
        <v>3194</v>
      </c>
      <c r="F388" s="821" t="s">
        <v>2485</v>
      </c>
      <c r="G388" t="s">
        <v>5</v>
      </c>
      <c r="H388" t="s">
        <v>5</v>
      </c>
      <c r="I388" s="821" t="s">
        <v>885</v>
      </c>
    </row>
    <row r="389" spans="1:9" ht="11.25" customHeight="1">
      <c r="A389" s="821" t="s">
        <v>2329</v>
      </c>
      <c r="B389" s="821" t="s">
        <v>1</v>
      </c>
      <c r="C389" s="821" t="s">
        <v>2581</v>
      </c>
      <c r="D389" s="821" t="s">
        <v>2582</v>
      </c>
      <c r="E389" s="821" t="s">
        <v>2583</v>
      </c>
      <c r="F389" s="821" t="s">
        <v>2485</v>
      </c>
      <c r="G389" t="s">
        <v>5</v>
      </c>
      <c r="H389" t="s">
        <v>5</v>
      </c>
      <c r="I389" s="821" t="s">
        <v>885</v>
      </c>
    </row>
    <row r="390" spans="1:9" ht="11.25" customHeight="1">
      <c r="A390" s="821" t="s">
        <v>2329</v>
      </c>
      <c r="B390" s="821" t="s">
        <v>1</v>
      </c>
      <c r="C390" s="821" t="s">
        <v>2584</v>
      </c>
      <c r="D390" s="821" t="s">
        <v>2585</v>
      </c>
      <c r="E390" s="821" t="s">
        <v>2586</v>
      </c>
      <c r="F390" s="821" t="s">
        <v>2467</v>
      </c>
      <c r="G390" t="s">
        <v>5</v>
      </c>
      <c r="H390" t="s">
        <v>5</v>
      </c>
      <c r="I390" s="821" t="s">
        <v>885</v>
      </c>
    </row>
    <row r="391" spans="1:9" ht="11.25" customHeight="1">
      <c r="A391" s="821" t="s">
        <v>2329</v>
      </c>
      <c r="B391" s="821" t="s">
        <v>1</v>
      </c>
      <c r="C391" s="821" t="s">
        <v>3195</v>
      </c>
      <c r="D391" s="821" t="s">
        <v>3196</v>
      </c>
      <c r="E391" s="821" t="s">
        <v>3197</v>
      </c>
      <c r="F391" s="821" t="s">
        <v>2362</v>
      </c>
      <c r="G391" t="s">
        <v>5</v>
      </c>
      <c r="H391" s="821" t="s">
        <v>3198</v>
      </c>
      <c r="I391" s="821" t="s">
        <v>885</v>
      </c>
    </row>
    <row r="392" spans="1:9" ht="11.25" customHeight="1">
      <c r="A392" s="821" t="s">
        <v>2329</v>
      </c>
      <c r="B392" s="821" t="s">
        <v>1</v>
      </c>
      <c r="C392" s="821" t="s">
        <v>3199</v>
      </c>
      <c r="D392" s="821" t="s">
        <v>3200</v>
      </c>
      <c r="E392" s="821" t="s">
        <v>3201</v>
      </c>
      <c r="F392" s="821" t="s">
        <v>2362</v>
      </c>
      <c r="G392" t="s">
        <v>5</v>
      </c>
      <c r="H392" t="s">
        <v>5</v>
      </c>
      <c r="I392" s="821" t="s">
        <v>885</v>
      </c>
    </row>
    <row r="393" spans="1:9" ht="11.25" customHeight="1">
      <c r="A393" s="821" t="s">
        <v>2329</v>
      </c>
      <c r="B393" s="821" t="s">
        <v>1</v>
      </c>
      <c r="C393" s="821" t="s">
        <v>2587</v>
      </c>
      <c r="D393" s="821" t="s">
        <v>2588</v>
      </c>
      <c r="E393" s="821" t="s">
        <v>2589</v>
      </c>
      <c r="F393" s="821" t="s">
        <v>2351</v>
      </c>
      <c r="G393" t="s">
        <v>5</v>
      </c>
      <c r="H393" t="s">
        <v>5</v>
      </c>
      <c r="I393" s="821" t="s">
        <v>885</v>
      </c>
    </row>
    <row r="394" spans="1:9" ht="11.25" customHeight="1">
      <c r="A394" s="821" t="s">
        <v>2329</v>
      </c>
      <c r="B394" s="821" t="s">
        <v>1</v>
      </c>
      <c r="C394" s="821" t="s">
        <v>2594</v>
      </c>
      <c r="D394" s="821" t="s">
        <v>2595</v>
      </c>
      <c r="E394" s="821" t="s">
        <v>2596</v>
      </c>
      <c r="F394" s="821" t="s">
        <v>2473</v>
      </c>
      <c r="G394" t="s">
        <v>5</v>
      </c>
      <c r="H394" t="s">
        <v>5</v>
      </c>
      <c r="I394" s="821" t="s">
        <v>885</v>
      </c>
    </row>
    <row r="395" spans="1:9" ht="11.25" customHeight="1">
      <c r="A395" s="821" t="s">
        <v>2329</v>
      </c>
      <c r="B395" s="821" t="s">
        <v>1</v>
      </c>
      <c r="C395" s="821" t="s">
        <v>2597</v>
      </c>
      <c r="D395" s="821" t="s">
        <v>2598</v>
      </c>
      <c r="E395" s="821" t="s">
        <v>2599</v>
      </c>
      <c r="F395" s="821" t="s">
        <v>2473</v>
      </c>
      <c r="G395" t="s">
        <v>5</v>
      </c>
      <c r="H395" t="s">
        <v>5</v>
      </c>
      <c r="I395" s="821" t="s">
        <v>885</v>
      </c>
    </row>
    <row r="396" spans="1:9" ht="11.25" customHeight="1">
      <c r="A396" s="821" t="s">
        <v>2329</v>
      </c>
      <c r="B396" s="821" t="s">
        <v>1</v>
      </c>
      <c r="C396" s="821" t="s">
        <v>2600</v>
      </c>
      <c r="D396" s="821" t="s">
        <v>2601</v>
      </c>
      <c r="E396" s="821" t="s">
        <v>2602</v>
      </c>
      <c r="F396" s="821" t="s">
        <v>2473</v>
      </c>
      <c r="G396" t="s">
        <v>5</v>
      </c>
      <c r="H396" t="s">
        <v>5</v>
      </c>
      <c r="I396" s="821" t="s">
        <v>885</v>
      </c>
    </row>
    <row r="397" spans="1:9" ht="11.25" customHeight="1">
      <c r="A397" s="821" t="s">
        <v>2329</v>
      </c>
      <c r="B397" s="821" t="s">
        <v>1</v>
      </c>
      <c r="C397" s="821" t="s">
        <v>3202</v>
      </c>
      <c r="D397" s="821" t="s">
        <v>3203</v>
      </c>
      <c r="E397" s="821" t="s">
        <v>3204</v>
      </c>
      <c r="F397" s="821" t="s">
        <v>2498</v>
      </c>
      <c r="G397" t="s">
        <v>5</v>
      </c>
      <c r="H397" t="s">
        <v>5</v>
      </c>
      <c r="I397" s="821" t="s">
        <v>885</v>
      </c>
    </row>
    <row r="398" spans="1:9" ht="11.25" customHeight="1">
      <c r="A398" s="821" t="s">
        <v>2329</v>
      </c>
      <c r="B398" s="821" t="s">
        <v>1</v>
      </c>
      <c r="C398" s="821" t="s">
        <v>2606</v>
      </c>
      <c r="D398" s="821" t="s">
        <v>2607</v>
      </c>
      <c r="E398" s="821" t="s">
        <v>2608</v>
      </c>
      <c r="F398" s="821" t="s">
        <v>2498</v>
      </c>
      <c r="G398" s="821" t="s">
        <v>2609</v>
      </c>
      <c r="H398" t="s">
        <v>5</v>
      </c>
      <c r="I398" s="821" t="s">
        <v>885</v>
      </c>
    </row>
    <row r="399" spans="1:9" ht="11.25" customHeight="1">
      <c r="A399" s="821" t="s">
        <v>2329</v>
      </c>
      <c r="B399" s="821" t="s">
        <v>1</v>
      </c>
      <c r="C399" s="821" t="s">
        <v>2613</v>
      </c>
      <c r="D399" s="821" t="s">
        <v>2614</v>
      </c>
      <c r="E399" s="821" t="s">
        <v>2615</v>
      </c>
      <c r="F399" s="821" t="s">
        <v>2351</v>
      </c>
      <c r="G399" t="s">
        <v>5</v>
      </c>
      <c r="H399" t="s">
        <v>5</v>
      </c>
      <c r="I399" s="821" t="s">
        <v>885</v>
      </c>
    </row>
    <row r="400" spans="1:9" ht="11.25" customHeight="1">
      <c r="A400" s="821" t="s">
        <v>2329</v>
      </c>
      <c r="B400" s="821" t="s">
        <v>1</v>
      </c>
      <c r="C400" s="821" t="s">
        <v>3205</v>
      </c>
      <c r="D400" s="821" t="s">
        <v>3206</v>
      </c>
      <c r="E400" s="821" t="s">
        <v>3207</v>
      </c>
      <c r="F400" s="821" t="s">
        <v>2351</v>
      </c>
      <c r="G400" t="s">
        <v>5</v>
      </c>
      <c r="H400" t="s">
        <v>5</v>
      </c>
      <c r="I400" s="821" t="s">
        <v>885</v>
      </c>
    </row>
    <row r="401" spans="1:9" ht="11.25" customHeight="1">
      <c r="A401" s="821" t="s">
        <v>2329</v>
      </c>
      <c r="B401" s="821" t="s">
        <v>1</v>
      </c>
      <c r="C401" s="821" t="s">
        <v>3208</v>
      </c>
      <c r="D401" s="821" t="s">
        <v>3209</v>
      </c>
      <c r="E401" s="821" t="s">
        <v>3210</v>
      </c>
      <c r="F401" s="821" t="s">
        <v>2351</v>
      </c>
      <c r="G401" t="s">
        <v>5</v>
      </c>
      <c r="H401" s="821" t="s">
        <v>3211</v>
      </c>
      <c r="I401" s="821" t="s">
        <v>885</v>
      </c>
    </row>
    <row r="402" spans="1:9" ht="11.25" customHeight="1">
      <c r="A402" s="821" t="s">
        <v>2329</v>
      </c>
      <c r="B402" s="821" t="s">
        <v>1</v>
      </c>
      <c r="C402" s="821" t="s">
        <v>2616</v>
      </c>
      <c r="D402" s="821" t="s">
        <v>2617</v>
      </c>
      <c r="E402" s="821" t="s">
        <v>2618</v>
      </c>
      <c r="F402" s="821" t="s">
        <v>2619</v>
      </c>
      <c r="G402" t="s">
        <v>5</v>
      </c>
      <c r="H402" t="s">
        <v>5</v>
      </c>
      <c r="I402" s="821" t="s">
        <v>885</v>
      </c>
    </row>
    <row r="403" spans="1:9" ht="11.25" customHeight="1">
      <c r="A403" s="821" t="s">
        <v>2329</v>
      </c>
      <c r="B403" s="821" t="s">
        <v>1</v>
      </c>
      <c r="C403" s="821" t="s">
        <v>3212</v>
      </c>
      <c r="D403" s="821" t="s">
        <v>3213</v>
      </c>
      <c r="E403" s="821" t="s">
        <v>3214</v>
      </c>
      <c r="F403" s="821" t="s">
        <v>2366</v>
      </c>
      <c r="G403" s="821" t="s">
        <v>3215</v>
      </c>
      <c r="H403" t="s">
        <v>5</v>
      </c>
      <c r="I403" s="821" t="s">
        <v>885</v>
      </c>
    </row>
    <row r="404" spans="1:9" ht="11.25" customHeight="1">
      <c r="A404" s="821" t="s">
        <v>2329</v>
      </c>
      <c r="B404" s="821" t="s">
        <v>1</v>
      </c>
      <c r="C404" s="821" t="s">
        <v>3216</v>
      </c>
      <c r="D404" s="821" t="s">
        <v>3217</v>
      </c>
      <c r="E404" s="821" t="s">
        <v>3218</v>
      </c>
      <c r="F404" s="821" t="s">
        <v>2418</v>
      </c>
      <c r="G404" t="s">
        <v>5</v>
      </c>
      <c r="H404" t="s">
        <v>5</v>
      </c>
      <c r="I404" s="821" t="s">
        <v>885</v>
      </c>
    </row>
    <row r="405" spans="1:9" ht="11.25" customHeight="1">
      <c r="A405" s="821" t="s">
        <v>2329</v>
      </c>
      <c r="B405" s="821" t="s">
        <v>1</v>
      </c>
      <c r="C405" s="821" t="s">
        <v>3219</v>
      </c>
      <c r="D405" s="821" t="s">
        <v>3220</v>
      </c>
      <c r="E405" s="821" t="s">
        <v>3221</v>
      </c>
      <c r="F405" s="821" t="s">
        <v>3222</v>
      </c>
      <c r="G405" t="s">
        <v>5</v>
      </c>
      <c r="H405" t="s">
        <v>5</v>
      </c>
      <c r="I405" s="821" t="s">
        <v>885</v>
      </c>
    </row>
    <row r="406" spans="1:9" ht="11.25" customHeight="1">
      <c r="A406" s="821" t="s">
        <v>2329</v>
      </c>
      <c r="B406" s="821" t="s">
        <v>1</v>
      </c>
      <c r="C406" s="821" t="s">
        <v>3223</v>
      </c>
      <c r="D406" s="821" t="s">
        <v>3224</v>
      </c>
      <c r="E406" s="821" t="s">
        <v>3225</v>
      </c>
      <c r="F406" s="821" t="s">
        <v>2485</v>
      </c>
      <c r="G406" t="s">
        <v>5</v>
      </c>
      <c r="H406" s="821" t="s">
        <v>3226</v>
      </c>
      <c r="I406" s="821" t="s">
        <v>885</v>
      </c>
    </row>
    <row r="407" spans="1:9" ht="11.25" customHeight="1">
      <c r="A407" s="821" t="s">
        <v>2329</v>
      </c>
      <c r="B407" s="821" t="s">
        <v>1</v>
      </c>
      <c r="C407" s="821" t="s">
        <v>2656</v>
      </c>
      <c r="D407" s="821" t="s">
        <v>2657</v>
      </c>
      <c r="E407" s="821" t="s">
        <v>2358</v>
      </c>
      <c r="F407" s="821" t="s">
        <v>2658</v>
      </c>
      <c r="G407" t="s">
        <v>5</v>
      </c>
      <c r="H407" s="821" t="s">
        <v>2659</v>
      </c>
      <c r="I407" s="821" t="s">
        <v>885</v>
      </c>
    </row>
    <row r="408" spans="1:9" ht="11.25" customHeight="1">
      <c r="A408" s="821" t="s">
        <v>2329</v>
      </c>
      <c r="B408" s="821" t="s">
        <v>1</v>
      </c>
      <c r="C408" s="821" t="s">
        <v>3227</v>
      </c>
      <c r="D408" s="821" t="s">
        <v>3228</v>
      </c>
      <c r="E408" s="821" t="s">
        <v>3229</v>
      </c>
      <c r="F408" s="821" t="s">
        <v>3230</v>
      </c>
      <c r="G408" t="s">
        <v>5</v>
      </c>
      <c r="H408" s="821" t="s">
        <v>3231</v>
      </c>
      <c r="I408" s="821" t="s">
        <v>885</v>
      </c>
    </row>
    <row r="409" spans="1:9" ht="11.25" customHeight="1">
      <c r="A409" s="821" t="s">
        <v>2329</v>
      </c>
      <c r="B409" s="821" t="s">
        <v>1</v>
      </c>
      <c r="C409" s="821" t="s">
        <v>3232</v>
      </c>
      <c r="D409" s="821" t="s">
        <v>3233</v>
      </c>
      <c r="E409" s="821" t="s">
        <v>3234</v>
      </c>
      <c r="F409" s="821" t="s">
        <v>2351</v>
      </c>
      <c r="G409" t="s">
        <v>5</v>
      </c>
      <c r="H409" t="s">
        <v>5</v>
      </c>
      <c r="I409" s="821" t="s">
        <v>885</v>
      </c>
    </row>
    <row r="410" spans="1:9" ht="11.25" customHeight="1">
      <c r="A410" s="821" t="s">
        <v>2329</v>
      </c>
      <c r="B410" s="821" t="s">
        <v>1</v>
      </c>
      <c r="C410" s="821" t="s">
        <v>3235</v>
      </c>
      <c r="D410" s="821" t="s">
        <v>3236</v>
      </c>
      <c r="E410" s="821" t="s">
        <v>3237</v>
      </c>
      <c r="F410" s="821" t="s">
        <v>2569</v>
      </c>
      <c r="G410" t="s">
        <v>5</v>
      </c>
      <c r="H410" t="s">
        <v>5</v>
      </c>
      <c r="I410" s="821" t="s">
        <v>885</v>
      </c>
    </row>
    <row r="411" spans="1:9" ht="11.25" customHeight="1">
      <c r="A411" s="821" t="s">
        <v>2329</v>
      </c>
      <c r="B411" s="821" t="s">
        <v>1</v>
      </c>
      <c r="C411" s="821" t="s">
        <v>2687</v>
      </c>
      <c r="D411" s="821" t="s">
        <v>2688</v>
      </c>
      <c r="E411" s="821" t="s">
        <v>2689</v>
      </c>
      <c r="F411" s="821" t="s">
        <v>2690</v>
      </c>
      <c r="G411" t="s">
        <v>5</v>
      </c>
      <c r="H411" t="s">
        <v>5</v>
      </c>
      <c r="I411" s="821" t="s">
        <v>885</v>
      </c>
    </row>
    <row r="412" spans="1:9" ht="11.25" customHeight="1">
      <c r="A412" s="821" t="s">
        <v>2329</v>
      </c>
      <c r="B412" s="821" t="s">
        <v>1</v>
      </c>
      <c r="C412" s="821" t="s">
        <v>2691</v>
      </c>
      <c r="D412" s="821" t="s">
        <v>2692</v>
      </c>
      <c r="E412" s="821" t="s">
        <v>2693</v>
      </c>
      <c r="F412" s="821" t="s">
        <v>2498</v>
      </c>
      <c r="G412" t="s">
        <v>5</v>
      </c>
      <c r="H412" s="821" t="s">
        <v>2694</v>
      </c>
      <c r="I412" s="821" t="s">
        <v>885</v>
      </c>
    </row>
    <row r="413" spans="1:9" ht="11.25" customHeight="1">
      <c r="A413" s="821" t="s">
        <v>2329</v>
      </c>
      <c r="B413" s="821" t="s">
        <v>1</v>
      </c>
      <c r="C413" s="821" t="s">
        <v>3238</v>
      </c>
      <c r="D413" s="821" t="s">
        <v>3239</v>
      </c>
      <c r="E413" s="821" t="s">
        <v>3240</v>
      </c>
      <c r="F413" s="821" t="s">
        <v>2418</v>
      </c>
      <c r="G413" t="s">
        <v>5</v>
      </c>
      <c r="H413" t="s">
        <v>5</v>
      </c>
      <c r="I413" s="821" t="s">
        <v>885</v>
      </c>
    </row>
    <row r="414" spans="1:9" ht="11.25" customHeight="1">
      <c r="A414" s="821" t="s">
        <v>2329</v>
      </c>
      <c r="B414" s="821" t="s">
        <v>1</v>
      </c>
      <c r="C414" s="821" t="s">
        <v>3241</v>
      </c>
      <c r="D414" s="821" t="s">
        <v>3242</v>
      </c>
      <c r="E414" s="821" t="s">
        <v>3243</v>
      </c>
      <c r="F414" s="821" t="s">
        <v>2580</v>
      </c>
      <c r="G414" t="s">
        <v>5</v>
      </c>
      <c r="H414" s="821" t="s">
        <v>3099</v>
      </c>
      <c r="I414" s="821" t="s">
        <v>885</v>
      </c>
    </row>
    <row r="415" spans="1:9" ht="11.25" customHeight="1">
      <c r="A415" s="821" t="s">
        <v>2329</v>
      </c>
      <c r="B415" s="821" t="s">
        <v>1</v>
      </c>
      <c r="C415" s="821" t="s">
        <v>3244</v>
      </c>
      <c r="D415" s="821" t="s">
        <v>3245</v>
      </c>
      <c r="E415" s="821" t="s">
        <v>3246</v>
      </c>
      <c r="F415" s="821" t="s">
        <v>2418</v>
      </c>
      <c r="G415" t="s">
        <v>5</v>
      </c>
      <c r="H415" s="821" t="s">
        <v>2405</v>
      </c>
      <c r="I415" s="821" t="s">
        <v>885</v>
      </c>
    </row>
    <row r="416" spans="1:9" ht="11.25" customHeight="1">
      <c r="A416" s="821" t="s">
        <v>2329</v>
      </c>
      <c r="B416" s="821" t="s">
        <v>1</v>
      </c>
      <c r="C416" s="821" t="s">
        <v>2704</v>
      </c>
      <c r="D416" s="821" t="s">
        <v>2705</v>
      </c>
      <c r="E416" s="821" t="s">
        <v>2706</v>
      </c>
      <c r="F416" s="821" t="s">
        <v>2355</v>
      </c>
      <c r="G416" t="s">
        <v>5</v>
      </c>
      <c r="H416" t="s">
        <v>5</v>
      </c>
      <c r="I416" s="821" t="s">
        <v>885</v>
      </c>
    </row>
    <row r="417" spans="1:9" ht="11.25" customHeight="1">
      <c r="A417" s="821" t="s">
        <v>2329</v>
      </c>
      <c r="B417" s="821" t="s">
        <v>1</v>
      </c>
      <c r="C417" s="821" t="s">
        <v>3247</v>
      </c>
      <c r="D417" s="821" t="s">
        <v>3248</v>
      </c>
      <c r="E417" s="821" t="s">
        <v>3249</v>
      </c>
      <c r="F417" s="821" t="s">
        <v>2498</v>
      </c>
      <c r="G417" t="s">
        <v>5</v>
      </c>
      <c r="H417" t="s">
        <v>5</v>
      </c>
      <c r="I417" s="821" t="s">
        <v>885</v>
      </c>
    </row>
    <row r="418" spans="1:9" ht="11.25" customHeight="1">
      <c r="A418" s="821" t="s">
        <v>2329</v>
      </c>
      <c r="B418" s="821" t="s">
        <v>1</v>
      </c>
      <c r="C418" s="821" t="s">
        <v>2714</v>
      </c>
      <c r="D418" s="821" t="s">
        <v>2715</v>
      </c>
      <c r="E418" s="821" t="s">
        <v>2716</v>
      </c>
      <c r="F418" s="821" t="s">
        <v>2382</v>
      </c>
      <c r="G418" t="s">
        <v>5</v>
      </c>
      <c r="H418" t="s">
        <v>5</v>
      </c>
      <c r="I418" s="821" t="s">
        <v>885</v>
      </c>
    </row>
    <row r="419" spans="1:9" ht="11.25" customHeight="1">
      <c r="A419" s="821" t="s">
        <v>2329</v>
      </c>
      <c r="B419" s="821" t="s">
        <v>1</v>
      </c>
      <c r="C419" s="821" t="s">
        <v>3250</v>
      </c>
      <c r="D419" s="821" t="s">
        <v>3251</v>
      </c>
      <c r="E419" s="821" t="s">
        <v>3252</v>
      </c>
      <c r="F419" s="821" t="s">
        <v>2569</v>
      </c>
      <c r="G419" t="s">
        <v>5</v>
      </c>
      <c r="H419" t="s">
        <v>5</v>
      </c>
      <c r="I419" s="821" t="s">
        <v>885</v>
      </c>
    </row>
    <row r="420" spans="1:9" ht="11.25" customHeight="1">
      <c r="A420" s="821" t="s">
        <v>2329</v>
      </c>
      <c r="B420" s="821" t="s">
        <v>1</v>
      </c>
      <c r="C420" s="821" t="s">
        <v>2717</v>
      </c>
      <c r="D420" s="821" t="s">
        <v>2718</v>
      </c>
      <c r="E420" s="821" t="s">
        <v>2719</v>
      </c>
      <c r="F420" s="821" t="s">
        <v>2382</v>
      </c>
      <c r="G420" t="s">
        <v>5</v>
      </c>
      <c r="H420" t="s">
        <v>5</v>
      </c>
      <c r="I420" s="821" t="s">
        <v>885</v>
      </c>
    </row>
    <row r="421" spans="1:9" ht="11.25" customHeight="1">
      <c r="A421" s="821" t="s">
        <v>2329</v>
      </c>
      <c r="B421" s="821" t="s">
        <v>1</v>
      </c>
      <c r="C421" s="821" t="s">
        <v>2720</v>
      </c>
      <c r="D421" s="821" t="s">
        <v>2721</v>
      </c>
      <c r="E421" s="821" t="s">
        <v>2722</v>
      </c>
      <c r="F421" s="821" t="s">
        <v>2498</v>
      </c>
      <c r="G421" t="s">
        <v>5</v>
      </c>
      <c r="H421" t="s">
        <v>5</v>
      </c>
      <c r="I421" s="821" t="s">
        <v>885</v>
      </c>
    </row>
    <row r="422" spans="1:9" ht="11.25" customHeight="1">
      <c r="A422" s="821" t="s">
        <v>2329</v>
      </c>
      <c r="B422" s="821" t="s">
        <v>1</v>
      </c>
      <c r="C422" s="821" t="s">
        <v>2729</v>
      </c>
      <c r="D422" s="821" t="s">
        <v>2730</v>
      </c>
      <c r="E422" s="821" t="s">
        <v>2731</v>
      </c>
      <c r="F422" s="821" t="s">
        <v>2623</v>
      </c>
      <c r="G422" t="s">
        <v>5</v>
      </c>
      <c r="H422" t="s">
        <v>5</v>
      </c>
      <c r="I422" s="821" t="s">
        <v>885</v>
      </c>
    </row>
    <row r="423" spans="1:9" ht="11.25" customHeight="1">
      <c r="A423" s="821" t="s">
        <v>2329</v>
      </c>
      <c r="B423" s="821" t="s">
        <v>1</v>
      </c>
      <c r="C423" s="821" t="s">
        <v>3253</v>
      </c>
      <c r="D423" s="821" t="s">
        <v>3254</v>
      </c>
      <c r="E423" s="821" t="s">
        <v>3255</v>
      </c>
      <c r="F423" s="821" t="s">
        <v>2623</v>
      </c>
      <c r="G423" t="s">
        <v>5</v>
      </c>
      <c r="H423" t="s">
        <v>5</v>
      </c>
      <c r="I423" s="821" t="s">
        <v>885</v>
      </c>
    </row>
    <row r="424" spans="1:9" ht="11.25" customHeight="1">
      <c r="A424" s="821" t="s">
        <v>2329</v>
      </c>
      <c r="B424" s="821" t="s">
        <v>1</v>
      </c>
      <c r="C424" s="821" t="s">
        <v>3256</v>
      </c>
      <c r="D424" s="821" t="s">
        <v>3257</v>
      </c>
      <c r="E424" s="821" t="s">
        <v>3258</v>
      </c>
      <c r="F424" s="821" t="s">
        <v>2569</v>
      </c>
      <c r="G424" s="821" t="s">
        <v>3259</v>
      </c>
      <c r="H424" t="s">
        <v>5</v>
      </c>
      <c r="I424" s="821" t="s">
        <v>885</v>
      </c>
    </row>
    <row r="425" spans="1:9" ht="11.25" customHeight="1">
      <c r="A425" s="821" t="s">
        <v>2329</v>
      </c>
      <c r="B425" s="821" t="s">
        <v>1</v>
      </c>
      <c r="C425" s="821" t="s">
        <v>3260</v>
      </c>
      <c r="D425" s="821" t="s">
        <v>3261</v>
      </c>
      <c r="E425" s="821" t="s">
        <v>3262</v>
      </c>
      <c r="F425" s="821" t="s">
        <v>2355</v>
      </c>
      <c r="G425" t="s">
        <v>5</v>
      </c>
      <c r="H425" t="s">
        <v>5</v>
      </c>
      <c r="I425" s="821" t="s">
        <v>885</v>
      </c>
    </row>
    <row r="426" spans="1:9" ht="11.25" customHeight="1">
      <c r="A426" s="821" t="s">
        <v>2329</v>
      </c>
      <c r="B426" s="821" t="s">
        <v>1</v>
      </c>
      <c r="C426" s="821" t="s">
        <v>2742</v>
      </c>
      <c r="D426" s="821" t="s">
        <v>2743</v>
      </c>
      <c r="E426" s="821" t="s">
        <v>2744</v>
      </c>
      <c r="F426" s="821" t="s">
        <v>2351</v>
      </c>
      <c r="G426" s="821" t="s">
        <v>2741</v>
      </c>
      <c r="H426" t="s">
        <v>5</v>
      </c>
      <c r="I426" s="821" t="s">
        <v>885</v>
      </c>
    </row>
    <row r="427" spans="1:9" ht="11.25" customHeight="1">
      <c r="A427" s="821" t="s">
        <v>2329</v>
      </c>
      <c r="B427" s="821" t="s">
        <v>1</v>
      </c>
      <c r="C427" s="821" t="s">
        <v>3263</v>
      </c>
      <c r="D427" s="821" t="s">
        <v>3264</v>
      </c>
      <c r="E427" s="821" t="s">
        <v>3265</v>
      </c>
      <c r="F427" s="821" t="s">
        <v>2413</v>
      </c>
      <c r="G427" t="s">
        <v>5</v>
      </c>
      <c r="H427" t="s">
        <v>5</v>
      </c>
      <c r="I427" s="821" t="s">
        <v>885</v>
      </c>
    </row>
    <row r="428" spans="1:9" ht="11.25" customHeight="1">
      <c r="A428" s="821" t="s">
        <v>2329</v>
      </c>
      <c r="B428" s="821" t="s">
        <v>1</v>
      </c>
      <c r="C428" s="821" t="s">
        <v>3266</v>
      </c>
      <c r="D428" s="821" t="s">
        <v>3267</v>
      </c>
      <c r="E428" s="821" t="s">
        <v>3268</v>
      </c>
      <c r="F428" s="821" t="s">
        <v>2400</v>
      </c>
      <c r="G428" t="s">
        <v>5</v>
      </c>
      <c r="H428" t="s">
        <v>5</v>
      </c>
      <c r="I428" s="821" t="s">
        <v>885</v>
      </c>
    </row>
    <row r="429" spans="1:9" ht="11.25" customHeight="1">
      <c r="A429" s="821" t="s">
        <v>2329</v>
      </c>
      <c r="B429" s="821" t="s">
        <v>1</v>
      </c>
      <c r="C429" s="821" t="s">
        <v>2748</v>
      </c>
      <c r="D429" s="821" t="s">
        <v>2749</v>
      </c>
      <c r="E429" s="821" t="s">
        <v>2750</v>
      </c>
      <c r="F429" s="821" t="s">
        <v>2351</v>
      </c>
      <c r="G429" t="s">
        <v>5</v>
      </c>
      <c r="H429" s="821" t="s">
        <v>2751</v>
      </c>
      <c r="I429" s="821" t="s">
        <v>885</v>
      </c>
    </row>
    <row r="430" spans="1:9" ht="11.25" customHeight="1">
      <c r="A430" s="821" t="s">
        <v>2329</v>
      </c>
      <c r="B430" s="821" t="s">
        <v>1</v>
      </c>
      <c r="C430" s="821" t="s">
        <v>2756</v>
      </c>
      <c r="D430" s="821" t="s">
        <v>2757</v>
      </c>
      <c r="E430" s="821" t="s">
        <v>2758</v>
      </c>
      <c r="F430" s="821" t="s">
        <v>2759</v>
      </c>
      <c r="G430" t="s">
        <v>5</v>
      </c>
      <c r="H430" t="s">
        <v>5</v>
      </c>
      <c r="I430" s="821" t="s">
        <v>885</v>
      </c>
    </row>
    <row r="431" spans="1:9" ht="11.25" customHeight="1">
      <c r="A431" s="821" t="s">
        <v>2329</v>
      </c>
      <c r="B431" s="821" t="s">
        <v>1</v>
      </c>
      <c r="C431" s="821" t="s">
        <v>2760</v>
      </c>
      <c r="D431" s="821" t="s">
        <v>2761</v>
      </c>
      <c r="E431" s="821" t="s">
        <v>2762</v>
      </c>
      <c r="F431" s="821" t="s">
        <v>2351</v>
      </c>
      <c r="G431" t="s">
        <v>5</v>
      </c>
      <c r="H431" s="821" t="s">
        <v>2763</v>
      </c>
      <c r="I431" s="821" t="s">
        <v>885</v>
      </c>
    </row>
    <row r="432" spans="1:9" ht="11.25" customHeight="1">
      <c r="A432" s="821" t="s">
        <v>2329</v>
      </c>
      <c r="B432" s="821" t="s">
        <v>1</v>
      </c>
      <c r="C432" s="821" t="s">
        <v>2764</v>
      </c>
      <c r="D432" s="821" t="s">
        <v>2765</v>
      </c>
      <c r="E432" s="821" t="s">
        <v>2766</v>
      </c>
      <c r="F432" s="821" t="s">
        <v>2351</v>
      </c>
      <c r="G432" t="s">
        <v>5</v>
      </c>
      <c r="H432" t="s">
        <v>5</v>
      </c>
      <c r="I432" s="821" t="s">
        <v>885</v>
      </c>
    </row>
    <row r="433" spans="1:9" ht="11.25" customHeight="1">
      <c r="A433" s="821" t="s">
        <v>2329</v>
      </c>
      <c r="B433" s="821" t="s">
        <v>1</v>
      </c>
      <c r="C433" s="821" t="s">
        <v>2767</v>
      </c>
      <c r="D433" s="821" t="s">
        <v>2768</v>
      </c>
      <c r="E433" s="821" t="s">
        <v>2769</v>
      </c>
      <c r="F433" s="821" t="s">
        <v>2351</v>
      </c>
      <c r="G433" t="s">
        <v>5</v>
      </c>
      <c r="H433" s="821" t="s">
        <v>2770</v>
      </c>
      <c r="I433" s="821" t="s">
        <v>885</v>
      </c>
    </row>
    <row r="434" spans="1:9" ht="11.25" customHeight="1">
      <c r="A434" s="821" t="s">
        <v>2329</v>
      </c>
      <c r="B434" s="821" t="s">
        <v>1</v>
      </c>
      <c r="C434" s="821" t="s">
        <v>2771</v>
      </c>
      <c r="D434" s="821" t="s">
        <v>2772</v>
      </c>
      <c r="E434" s="821" t="s">
        <v>2773</v>
      </c>
      <c r="F434" s="821" t="s">
        <v>2351</v>
      </c>
      <c r="G434" t="s">
        <v>5</v>
      </c>
      <c r="H434" s="821" t="s">
        <v>2774</v>
      </c>
      <c r="I434" s="821" t="s">
        <v>885</v>
      </c>
    </row>
    <row r="435" spans="1:9" ht="11.25" customHeight="1">
      <c r="A435" s="821" t="s">
        <v>2329</v>
      </c>
      <c r="B435" s="821" t="s">
        <v>1</v>
      </c>
      <c r="C435" s="821" t="s">
        <v>2775</v>
      </c>
      <c r="D435" s="821" t="s">
        <v>2776</v>
      </c>
      <c r="E435" s="821" t="s">
        <v>2777</v>
      </c>
      <c r="F435" s="821" t="s">
        <v>2351</v>
      </c>
      <c r="G435" t="s">
        <v>5</v>
      </c>
      <c r="H435" t="s">
        <v>5</v>
      </c>
      <c r="I435" s="821" t="s">
        <v>885</v>
      </c>
    </row>
    <row r="436" spans="1:9" ht="11.25" customHeight="1">
      <c r="A436" s="821" t="s">
        <v>2329</v>
      </c>
      <c r="B436" s="821" t="s">
        <v>1</v>
      </c>
      <c r="C436" s="821" t="s">
        <v>2778</v>
      </c>
      <c r="D436" s="821" t="s">
        <v>2779</v>
      </c>
      <c r="E436" s="821" t="s">
        <v>2780</v>
      </c>
      <c r="F436" s="821" t="s">
        <v>2351</v>
      </c>
      <c r="G436" t="s">
        <v>5</v>
      </c>
      <c r="H436" t="s">
        <v>5</v>
      </c>
      <c r="I436" s="821" t="s">
        <v>885</v>
      </c>
    </row>
    <row r="437" spans="1:9" ht="11.25" customHeight="1">
      <c r="A437" s="821" t="s">
        <v>2329</v>
      </c>
      <c r="B437" s="821" t="s">
        <v>1</v>
      </c>
      <c r="C437" s="821" t="s">
        <v>3269</v>
      </c>
      <c r="D437" s="821" t="s">
        <v>3270</v>
      </c>
      <c r="E437" s="821" t="s">
        <v>3271</v>
      </c>
      <c r="F437" s="821" t="s">
        <v>2351</v>
      </c>
      <c r="G437" t="s">
        <v>5</v>
      </c>
      <c r="H437" s="821" t="s">
        <v>3272</v>
      </c>
      <c r="I437" s="821" t="s">
        <v>885</v>
      </c>
    </row>
    <row r="438" spans="1:9" ht="11.25" customHeight="1">
      <c r="A438" s="821" t="s">
        <v>2329</v>
      </c>
      <c r="B438" s="821" t="s">
        <v>1</v>
      </c>
      <c r="C438" s="821" t="s">
        <v>2784</v>
      </c>
      <c r="D438" s="821" t="s">
        <v>2785</v>
      </c>
      <c r="E438" s="821" t="s">
        <v>2786</v>
      </c>
      <c r="F438" s="821" t="s">
        <v>2351</v>
      </c>
      <c r="G438" t="s">
        <v>5</v>
      </c>
      <c r="H438" t="s">
        <v>5</v>
      </c>
      <c r="I438" s="821" t="s">
        <v>885</v>
      </c>
    </row>
    <row r="439" spans="1:9" ht="11.25" customHeight="1">
      <c r="A439" s="821" t="s">
        <v>2329</v>
      </c>
      <c r="B439" s="821" t="s">
        <v>1</v>
      </c>
      <c r="C439" s="821" t="s">
        <v>3273</v>
      </c>
      <c r="D439" s="821" t="s">
        <v>2788</v>
      </c>
      <c r="E439" s="821" t="s">
        <v>3274</v>
      </c>
      <c r="F439" s="821" t="s">
        <v>2878</v>
      </c>
      <c r="G439" t="s">
        <v>5</v>
      </c>
      <c r="H439" s="821" t="s">
        <v>2405</v>
      </c>
      <c r="I439" s="821" t="s">
        <v>885</v>
      </c>
    </row>
    <row r="440" spans="1:9" ht="11.25" customHeight="1">
      <c r="A440" s="821" t="s">
        <v>2329</v>
      </c>
      <c r="B440" s="821" t="s">
        <v>1</v>
      </c>
      <c r="C440" s="821" t="s">
        <v>3275</v>
      </c>
      <c r="D440" s="821" t="s">
        <v>2788</v>
      </c>
      <c r="E440" s="821" t="s">
        <v>3276</v>
      </c>
      <c r="F440" s="821" t="s">
        <v>2418</v>
      </c>
      <c r="G440" t="s">
        <v>5</v>
      </c>
      <c r="H440" s="821" t="s">
        <v>3277</v>
      </c>
      <c r="I440" s="821" t="s">
        <v>885</v>
      </c>
    </row>
    <row r="441" spans="1:9" ht="11.25" customHeight="1">
      <c r="A441" s="821" t="s">
        <v>2329</v>
      </c>
      <c r="B441" s="821" t="s">
        <v>1</v>
      </c>
      <c r="C441" s="821" t="s">
        <v>2790</v>
      </c>
      <c r="D441" s="821" t="s">
        <v>2788</v>
      </c>
      <c r="E441" s="821" t="s">
        <v>2791</v>
      </c>
      <c r="F441" s="821" t="s">
        <v>2759</v>
      </c>
      <c r="G441" t="s">
        <v>5</v>
      </c>
      <c r="H441" t="s">
        <v>5</v>
      </c>
      <c r="I441" s="821" t="s">
        <v>885</v>
      </c>
    </row>
    <row r="442" spans="1:9" ht="11.25" customHeight="1">
      <c r="A442" s="821" t="s">
        <v>2329</v>
      </c>
      <c r="B442" s="821" t="s">
        <v>1</v>
      </c>
      <c r="C442" s="821" t="s">
        <v>2792</v>
      </c>
      <c r="D442" s="821" t="s">
        <v>2793</v>
      </c>
      <c r="E442" s="821" t="s">
        <v>2794</v>
      </c>
      <c r="F442" s="821" t="s">
        <v>2351</v>
      </c>
      <c r="G442" t="s">
        <v>5</v>
      </c>
      <c r="H442" t="s">
        <v>5</v>
      </c>
      <c r="I442" s="821" t="s">
        <v>885</v>
      </c>
    </row>
    <row r="443" spans="1:9" ht="11.25" customHeight="1">
      <c r="A443" s="821" t="s">
        <v>2329</v>
      </c>
      <c r="B443" s="821" t="s">
        <v>1</v>
      </c>
      <c r="C443" s="821" t="s">
        <v>3278</v>
      </c>
      <c r="D443" s="821" t="s">
        <v>3279</v>
      </c>
      <c r="E443" s="821" t="s">
        <v>3280</v>
      </c>
      <c r="F443" s="821" t="s">
        <v>2569</v>
      </c>
      <c r="G443" t="s">
        <v>5</v>
      </c>
      <c r="H443" t="s">
        <v>5</v>
      </c>
      <c r="I443" s="821" t="s">
        <v>885</v>
      </c>
    </row>
    <row r="444" spans="1:9" ht="11.25" customHeight="1">
      <c r="A444" s="821" t="s">
        <v>2329</v>
      </c>
      <c r="B444" s="821" t="s">
        <v>1</v>
      </c>
      <c r="C444" s="821" t="s">
        <v>3281</v>
      </c>
      <c r="D444" s="821" t="s">
        <v>3282</v>
      </c>
      <c r="E444" s="821" t="s">
        <v>3283</v>
      </c>
      <c r="F444" s="821" t="s">
        <v>2362</v>
      </c>
      <c r="G444" t="s">
        <v>5</v>
      </c>
      <c r="H444" t="s">
        <v>5</v>
      </c>
      <c r="I444" s="821" t="s">
        <v>885</v>
      </c>
    </row>
    <row r="445" spans="1:9" ht="11.25" customHeight="1">
      <c r="A445" s="821" t="s">
        <v>2329</v>
      </c>
      <c r="B445" s="821" t="s">
        <v>1</v>
      </c>
      <c r="C445" s="821" t="s">
        <v>2799</v>
      </c>
      <c r="D445" s="821" t="s">
        <v>2800</v>
      </c>
      <c r="E445" s="821" t="s">
        <v>2801</v>
      </c>
      <c r="F445" s="821" t="s">
        <v>2400</v>
      </c>
      <c r="G445" t="s">
        <v>5</v>
      </c>
      <c r="H445" t="s">
        <v>5</v>
      </c>
      <c r="I445" s="821" t="s">
        <v>885</v>
      </c>
    </row>
    <row r="446" spans="1:9" ht="11.25" customHeight="1">
      <c r="A446" s="821" t="s">
        <v>2329</v>
      </c>
      <c r="B446" s="821" t="s">
        <v>1</v>
      </c>
      <c r="C446" s="821" t="s">
        <v>3284</v>
      </c>
      <c r="D446" s="821" t="s">
        <v>3285</v>
      </c>
      <c r="E446" s="821" t="s">
        <v>3286</v>
      </c>
      <c r="F446" s="821" t="s">
        <v>2362</v>
      </c>
      <c r="G446" s="821" t="s">
        <v>3287</v>
      </c>
      <c r="H446" t="s">
        <v>5</v>
      </c>
      <c r="I446" s="821" t="s">
        <v>885</v>
      </c>
    </row>
    <row r="447" spans="1:9" ht="11.25" customHeight="1">
      <c r="A447" s="821" t="s">
        <v>2329</v>
      </c>
      <c r="B447" s="821" t="s">
        <v>1</v>
      </c>
      <c r="C447" s="821" t="s">
        <v>2811</v>
      </c>
      <c r="D447" s="821" t="s">
        <v>2812</v>
      </c>
      <c r="E447" s="821" t="s">
        <v>2813</v>
      </c>
      <c r="F447" s="821" t="s">
        <v>2623</v>
      </c>
      <c r="G447" t="s">
        <v>5</v>
      </c>
      <c r="H447" s="821" t="s">
        <v>2405</v>
      </c>
      <c r="I447" s="821" t="s">
        <v>885</v>
      </c>
    </row>
    <row r="448" spans="1:9" ht="11.25" customHeight="1">
      <c r="A448" s="821" t="s">
        <v>2329</v>
      </c>
      <c r="B448" s="821" t="s">
        <v>1</v>
      </c>
      <c r="C448" s="821" t="s">
        <v>2814</v>
      </c>
      <c r="D448" s="821" t="s">
        <v>2815</v>
      </c>
      <c r="E448" s="821" t="s">
        <v>2816</v>
      </c>
      <c r="F448" s="821" t="s">
        <v>2351</v>
      </c>
      <c r="G448" t="s">
        <v>5</v>
      </c>
      <c r="H448" s="821" t="s">
        <v>2817</v>
      </c>
      <c r="I448" s="821" t="s">
        <v>885</v>
      </c>
    </row>
    <row r="449" spans="1:9" ht="11.25" customHeight="1">
      <c r="A449" s="821" t="s">
        <v>2329</v>
      </c>
      <c r="B449" s="821" t="s">
        <v>1</v>
      </c>
      <c r="C449" s="821" t="s">
        <v>3288</v>
      </c>
      <c r="D449" s="821" t="s">
        <v>3289</v>
      </c>
      <c r="E449" s="821" t="s">
        <v>3290</v>
      </c>
      <c r="F449" s="821" t="s">
        <v>2569</v>
      </c>
      <c r="G449" t="s">
        <v>5</v>
      </c>
      <c r="H449" t="s">
        <v>5</v>
      </c>
      <c r="I449" s="821" t="s">
        <v>885</v>
      </c>
    </row>
    <row r="450" spans="1:9" ht="11.25" customHeight="1">
      <c r="A450" s="821" t="s">
        <v>2329</v>
      </c>
      <c r="B450" s="821" t="s">
        <v>1</v>
      </c>
      <c r="C450" s="821" t="s">
        <v>2818</v>
      </c>
      <c r="D450" s="821" t="s">
        <v>2819</v>
      </c>
      <c r="E450" s="821" t="s">
        <v>2820</v>
      </c>
      <c r="F450" s="821" t="s">
        <v>2569</v>
      </c>
      <c r="G450" t="s">
        <v>5</v>
      </c>
      <c r="H450" t="s">
        <v>5</v>
      </c>
      <c r="I450" s="821" t="s">
        <v>885</v>
      </c>
    </row>
    <row r="451" spans="1:9" ht="11.25" customHeight="1">
      <c r="A451" s="821" t="s">
        <v>2329</v>
      </c>
      <c r="B451" s="821" t="s">
        <v>1</v>
      </c>
      <c r="C451" s="821" t="s">
        <v>2821</v>
      </c>
      <c r="D451" s="821" t="s">
        <v>2822</v>
      </c>
      <c r="E451" s="821" t="s">
        <v>2823</v>
      </c>
      <c r="F451" s="821" t="s">
        <v>2498</v>
      </c>
      <c r="G451" t="s">
        <v>5</v>
      </c>
      <c r="H451" t="s">
        <v>5</v>
      </c>
      <c r="I451" s="821" t="s">
        <v>885</v>
      </c>
    </row>
    <row r="452" spans="1:9" ht="11.25" customHeight="1">
      <c r="A452" s="821" t="s">
        <v>2329</v>
      </c>
      <c r="B452" s="821" t="s">
        <v>1</v>
      </c>
      <c r="C452" s="821" t="s">
        <v>3291</v>
      </c>
      <c r="D452" s="821" t="s">
        <v>3292</v>
      </c>
      <c r="E452" s="821" t="s">
        <v>3293</v>
      </c>
      <c r="F452" s="821" t="s">
        <v>2418</v>
      </c>
      <c r="G452" t="s">
        <v>5</v>
      </c>
      <c r="H452" t="s">
        <v>5</v>
      </c>
      <c r="I452" s="821" t="s">
        <v>885</v>
      </c>
    </row>
    <row r="453" spans="1:9" ht="11.25" customHeight="1">
      <c r="A453" s="821" t="s">
        <v>2329</v>
      </c>
      <c r="B453" s="821" t="s">
        <v>1</v>
      </c>
      <c r="C453" s="821" t="s">
        <v>2827</v>
      </c>
      <c r="D453" s="821" t="s">
        <v>2828</v>
      </c>
      <c r="E453" s="821" t="s">
        <v>2829</v>
      </c>
      <c r="F453" s="821" t="s">
        <v>2623</v>
      </c>
      <c r="G453" t="s">
        <v>5</v>
      </c>
      <c r="H453" t="s">
        <v>5</v>
      </c>
      <c r="I453" s="821" t="s">
        <v>885</v>
      </c>
    </row>
    <row r="454" spans="1:9" ht="11.25" customHeight="1">
      <c r="A454" s="821" t="s">
        <v>2329</v>
      </c>
      <c r="B454" s="821" t="s">
        <v>1</v>
      </c>
      <c r="C454" s="821" t="s">
        <v>3294</v>
      </c>
      <c r="D454" s="821" t="s">
        <v>3295</v>
      </c>
      <c r="E454" s="821" t="s">
        <v>3296</v>
      </c>
      <c r="F454" s="821" t="s">
        <v>2498</v>
      </c>
      <c r="G454" t="s">
        <v>5</v>
      </c>
      <c r="H454" t="s">
        <v>5</v>
      </c>
      <c r="I454" s="821" t="s">
        <v>885</v>
      </c>
    </row>
    <row r="455" spans="1:9" ht="11.25" customHeight="1">
      <c r="A455" s="821" t="s">
        <v>2329</v>
      </c>
      <c r="B455" s="821" t="s">
        <v>1</v>
      </c>
      <c r="C455" s="821" t="s">
        <v>3297</v>
      </c>
      <c r="D455" s="821" t="s">
        <v>3298</v>
      </c>
      <c r="E455" s="821" t="s">
        <v>3299</v>
      </c>
      <c r="F455" s="821" t="s">
        <v>2362</v>
      </c>
      <c r="G455" t="s">
        <v>5</v>
      </c>
      <c r="H455" t="s">
        <v>5</v>
      </c>
      <c r="I455" s="821" t="s">
        <v>885</v>
      </c>
    </row>
    <row r="456" spans="1:9" ht="11.25" customHeight="1">
      <c r="A456" s="821" t="s">
        <v>2329</v>
      </c>
      <c r="B456" s="821" t="s">
        <v>1</v>
      </c>
      <c r="C456" s="821" t="s">
        <v>2840</v>
      </c>
      <c r="D456" s="821" t="s">
        <v>2841</v>
      </c>
      <c r="E456" s="821" t="s">
        <v>2842</v>
      </c>
      <c r="F456" s="821" t="s">
        <v>2473</v>
      </c>
      <c r="G456" t="s">
        <v>5</v>
      </c>
      <c r="H456" t="s">
        <v>5</v>
      </c>
      <c r="I456" s="821" t="s">
        <v>885</v>
      </c>
    </row>
    <row r="457" spans="1:9" ht="11.25" customHeight="1">
      <c r="A457" s="821" t="s">
        <v>2329</v>
      </c>
      <c r="B457" s="821" t="s">
        <v>1</v>
      </c>
      <c r="C457" s="821" t="s">
        <v>2843</v>
      </c>
      <c r="D457" s="821" t="s">
        <v>2844</v>
      </c>
      <c r="E457" s="821" t="s">
        <v>2845</v>
      </c>
      <c r="F457" s="821" t="s">
        <v>2351</v>
      </c>
      <c r="G457" t="s">
        <v>5</v>
      </c>
      <c r="H457" t="s">
        <v>5</v>
      </c>
      <c r="I457" s="821" t="s">
        <v>885</v>
      </c>
    </row>
    <row r="458" spans="1:9" ht="11.25" customHeight="1">
      <c r="A458" s="821" t="s">
        <v>2329</v>
      </c>
      <c r="B458" s="821" t="s">
        <v>1</v>
      </c>
      <c r="C458" s="821" t="s">
        <v>3300</v>
      </c>
      <c r="D458" s="821" t="s">
        <v>3301</v>
      </c>
      <c r="E458" s="821" t="s">
        <v>3302</v>
      </c>
      <c r="F458" s="821" t="s">
        <v>2418</v>
      </c>
      <c r="G458" t="s">
        <v>5</v>
      </c>
      <c r="H458" t="s">
        <v>5</v>
      </c>
      <c r="I458" s="821" t="s">
        <v>885</v>
      </c>
    </row>
    <row r="459" spans="1:9" ht="11.25" customHeight="1">
      <c r="A459" s="821" t="s">
        <v>2329</v>
      </c>
      <c r="B459" s="821" t="s">
        <v>1</v>
      </c>
      <c r="C459" s="821" t="s">
        <v>2865</v>
      </c>
      <c r="D459" s="821" t="s">
        <v>2866</v>
      </c>
      <c r="E459" s="821" t="s">
        <v>2867</v>
      </c>
      <c r="F459" s="821" t="s">
        <v>2418</v>
      </c>
      <c r="G459" t="s">
        <v>5</v>
      </c>
      <c r="H459" t="s">
        <v>5</v>
      </c>
      <c r="I459" s="821" t="s">
        <v>885</v>
      </c>
    </row>
    <row r="460" spans="1:9" ht="11.25" customHeight="1">
      <c r="A460" s="821" t="s">
        <v>2329</v>
      </c>
      <c r="B460" s="821" t="s">
        <v>1</v>
      </c>
      <c r="C460" s="821" t="s">
        <v>2868</v>
      </c>
      <c r="D460" s="821" t="s">
        <v>2869</v>
      </c>
      <c r="E460" s="821" t="s">
        <v>2870</v>
      </c>
      <c r="F460" s="821" t="s">
        <v>2498</v>
      </c>
      <c r="G460" t="s">
        <v>5</v>
      </c>
      <c r="H460" t="s">
        <v>5</v>
      </c>
      <c r="I460" s="821" t="s">
        <v>885</v>
      </c>
    </row>
    <row r="461" spans="1:9" ht="11.25" customHeight="1">
      <c r="A461" s="821" t="s">
        <v>2329</v>
      </c>
      <c r="B461" s="821" t="s">
        <v>1</v>
      </c>
      <c r="C461" s="821" t="s">
        <v>3303</v>
      </c>
      <c r="D461" s="821" t="s">
        <v>3304</v>
      </c>
      <c r="E461" s="821" t="s">
        <v>3305</v>
      </c>
      <c r="F461" s="821" t="s">
        <v>2418</v>
      </c>
      <c r="G461" t="s">
        <v>5</v>
      </c>
      <c r="H461" s="821" t="s">
        <v>3306</v>
      </c>
      <c r="I461" s="821" t="s">
        <v>885</v>
      </c>
    </row>
    <row r="462" spans="1:9" ht="11.25" customHeight="1">
      <c r="A462" s="821" t="s">
        <v>2329</v>
      </c>
      <c r="B462" s="821" t="s">
        <v>1</v>
      </c>
      <c r="C462" s="821" t="s">
        <v>3307</v>
      </c>
      <c r="D462" s="821" t="s">
        <v>3308</v>
      </c>
      <c r="E462" s="821" t="s">
        <v>3309</v>
      </c>
      <c r="F462" s="821" t="s">
        <v>2517</v>
      </c>
      <c r="G462" t="s">
        <v>5</v>
      </c>
      <c r="H462" s="821" t="s">
        <v>3099</v>
      </c>
      <c r="I462" s="821" t="s">
        <v>885</v>
      </c>
    </row>
    <row r="463" spans="1:9" ht="11.25" customHeight="1">
      <c r="A463" s="821" t="s">
        <v>2329</v>
      </c>
      <c r="B463" s="821" t="s">
        <v>1</v>
      </c>
      <c r="C463" s="821" t="s">
        <v>2879</v>
      </c>
      <c r="D463" s="821" t="s">
        <v>2880</v>
      </c>
      <c r="E463" s="821" t="s">
        <v>2881</v>
      </c>
      <c r="F463" s="821" t="s">
        <v>2418</v>
      </c>
      <c r="G463" t="s">
        <v>5</v>
      </c>
      <c r="H463" s="821" t="s">
        <v>2882</v>
      </c>
      <c r="I463" s="821" t="s">
        <v>885</v>
      </c>
    </row>
    <row r="464" spans="1:9" ht="11.25" customHeight="1">
      <c r="A464" s="821" t="s">
        <v>2329</v>
      </c>
      <c r="B464" s="821" t="s">
        <v>1</v>
      </c>
      <c r="C464" s="821" t="s">
        <v>2883</v>
      </c>
      <c r="D464" s="821" t="s">
        <v>2884</v>
      </c>
      <c r="E464" s="821" t="s">
        <v>2885</v>
      </c>
      <c r="F464" s="821" t="s">
        <v>2413</v>
      </c>
      <c r="G464" t="s">
        <v>5</v>
      </c>
      <c r="H464" t="s">
        <v>5</v>
      </c>
      <c r="I464" s="821" t="s">
        <v>885</v>
      </c>
    </row>
    <row r="465" spans="1:9" ht="11.25" customHeight="1">
      <c r="A465" s="821" t="s">
        <v>2329</v>
      </c>
      <c r="B465" s="821" t="s">
        <v>1</v>
      </c>
      <c r="C465" s="821" t="s">
        <v>3310</v>
      </c>
      <c r="D465" s="821" t="s">
        <v>3311</v>
      </c>
      <c r="E465" s="821" t="s">
        <v>3312</v>
      </c>
      <c r="F465" s="821" t="s">
        <v>2413</v>
      </c>
      <c r="G465" t="s">
        <v>5</v>
      </c>
      <c r="H465" t="s">
        <v>5</v>
      </c>
      <c r="I465" s="821" t="s">
        <v>885</v>
      </c>
    </row>
    <row r="466" spans="1:9" ht="11.25" customHeight="1">
      <c r="A466" s="821" t="s">
        <v>2329</v>
      </c>
      <c r="B466" s="821" t="s">
        <v>1</v>
      </c>
      <c r="C466" s="821" t="s">
        <v>3313</v>
      </c>
      <c r="D466" s="821" t="s">
        <v>3314</v>
      </c>
      <c r="E466" s="821" t="s">
        <v>3315</v>
      </c>
      <c r="F466" s="821" t="s">
        <v>2473</v>
      </c>
      <c r="G466" t="s">
        <v>5</v>
      </c>
      <c r="H466" t="s">
        <v>5</v>
      </c>
      <c r="I466" s="821" t="s">
        <v>885</v>
      </c>
    </row>
    <row r="467" spans="1:9" ht="11.25" customHeight="1">
      <c r="A467" s="821" t="s">
        <v>2329</v>
      </c>
      <c r="B467" s="821" t="s">
        <v>1</v>
      </c>
      <c r="C467" s="821" t="s">
        <v>3316</v>
      </c>
      <c r="D467" s="821" t="s">
        <v>3317</v>
      </c>
      <c r="E467" s="821" t="s">
        <v>3318</v>
      </c>
      <c r="F467" s="821" t="s">
        <v>2413</v>
      </c>
      <c r="G467" t="s">
        <v>5</v>
      </c>
      <c r="H467" s="821" t="s">
        <v>3319</v>
      </c>
      <c r="I467" s="821" t="s">
        <v>885</v>
      </c>
    </row>
    <row r="468" spans="1:9" ht="11.25" customHeight="1">
      <c r="A468" s="821" t="s">
        <v>2329</v>
      </c>
      <c r="B468" s="821" t="s">
        <v>1</v>
      </c>
      <c r="C468" s="821" t="s">
        <v>2916</v>
      </c>
      <c r="D468" s="821" t="s">
        <v>2917</v>
      </c>
      <c r="E468" s="821" t="s">
        <v>2918</v>
      </c>
      <c r="F468" s="821" t="s">
        <v>2351</v>
      </c>
      <c r="G468" t="s">
        <v>5</v>
      </c>
      <c r="H468" s="821" t="s">
        <v>2860</v>
      </c>
      <c r="I468" s="821" t="s">
        <v>885</v>
      </c>
    </row>
    <row r="469" spans="1:9" ht="11.25" customHeight="1">
      <c r="A469" s="821" t="s">
        <v>2329</v>
      </c>
      <c r="B469" s="821" t="s">
        <v>1</v>
      </c>
      <c r="C469" s="821" t="s">
        <v>3320</v>
      </c>
      <c r="D469" s="821" t="s">
        <v>3321</v>
      </c>
      <c r="E469" s="821" t="s">
        <v>3322</v>
      </c>
      <c r="F469" s="821" t="s">
        <v>2460</v>
      </c>
      <c r="G469" t="s">
        <v>5</v>
      </c>
      <c r="H469" t="s">
        <v>5</v>
      </c>
      <c r="I469" s="821" t="s">
        <v>885</v>
      </c>
    </row>
    <row r="470" spans="1:9" ht="11.25" customHeight="1">
      <c r="A470" s="821" t="s">
        <v>2329</v>
      </c>
      <c r="B470" s="821" t="s">
        <v>1</v>
      </c>
      <c r="C470" s="821" t="s">
        <v>2919</v>
      </c>
      <c r="D470" s="821" t="s">
        <v>2920</v>
      </c>
      <c r="E470" s="821" t="s">
        <v>2921</v>
      </c>
      <c r="F470" s="821" t="s">
        <v>2623</v>
      </c>
      <c r="G470" t="s">
        <v>5</v>
      </c>
      <c r="H470" s="821" t="s">
        <v>2922</v>
      </c>
      <c r="I470" s="821" t="s">
        <v>885</v>
      </c>
    </row>
    <row r="471" spans="1:9" ht="11.25" customHeight="1">
      <c r="A471" s="821" t="s">
        <v>2329</v>
      </c>
      <c r="B471" s="821" t="s">
        <v>1</v>
      </c>
      <c r="C471" s="821" t="s">
        <v>3323</v>
      </c>
      <c r="D471" s="821" t="s">
        <v>3324</v>
      </c>
      <c r="E471" s="821" t="s">
        <v>3325</v>
      </c>
      <c r="F471" s="821" t="s">
        <v>2878</v>
      </c>
      <c r="G471" t="s">
        <v>5</v>
      </c>
      <c r="H471" s="821" t="s">
        <v>3326</v>
      </c>
      <c r="I471" s="821" t="s">
        <v>885</v>
      </c>
    </row>
    <row r="472" spans="1:9" ht="11.25" customHeight="1">
      <c r="A472" s="821" t="s">
        <v>2329</v>
      </c>
      <c r="B472" s="821" t="s">
        <v>1</v>
      </c>
      <c r="C472" s="821" t="s">
        <v>2926</v>
      </c>
      <c r="D472" s="821" t="s">
        <v>2927</v>
      </c>
      <c r="E472" s="821" t="s">
        <v>2928</v>
      </c>
      <c r="F472" s="821" t="s">
        <v>2382</v>
      </c>
      <c r="G472" t="s">
        <v>5</v>
      </c>
      <c r="H472" t="s">
        <v>5</v>
      </c>
      <c r="I472" s="821" t="s">
        <v>885</v>
      </c>
    </row>
    <row r="473" spans="1:9" ht="11.25" customHeight="1">
      <c r="A473" s="821" t="s">
        <v>2329</v>
      </c>
      <c r="B473" s="821" t="s">
        <v>1</v>
      </c>
      <c r="C473" s="821" t="s">
        <v>3327</v>
      </c>
      <c r="D473" s="821" t="s">
        <v>3328</v>
      </c>
      <c r="E473" s="821" t="s">
        <v>3329</v>
      </c>
      <c r="F473" s="821" t="s">
        <v>2623</v>
      </c>
      <c r="G473" t="s">
        <v>5</v>
      </c>
      <c r="H473" t="s">
        <v>5</v>
      </c>
      <c r="I473" s="821" t="s">
        <v>885</v>
      </c>
    </row>
    <row r="474" spans="1:9" ht="11.25" customHeight="1">
      <c r="A474" s="821" t="s">
        <v>2329</v>
      </c>
      <c r="B474" s="821" t="s">
        <v>1</v>
      </c>
      <c r="C474" s="821" t="s">
        <v>2946</v>
      </c>
      <c r="D474" s="821" t="s">
        <v>2947</v>
      </c>
      <c r="E474" s="821" t="s">
        <v>2948</v>
      </c>
      <c r="F474" s="821" t="s">
        <v>2413</v>
      </c>
      <c r="G474" t="s">
        <v>5</v>
      </c>
      <c r="H474" t="s">
        <v>5</v>
      </c>
      <c r="I474" s="821" t="s">
        <v>885</v>
      </c>
    </row>
    <row r="475" spans="1:9" ht="11.25" customHeight="1">
      <c r="A475" s="821" t="s">
        <v>2329</v>
      </c>
      <c r="B475" s="821" t="s">
        <v>1</v>
      </c>
      <c r="C475" s="821" t="s">
        <v>3330</v>
      </c>
      <c r="D475" s="821" t="s">
        <v>3331</v>
      </c>
      <c r="E475" s="821" t="s">
        <v>3332</v>
      </c>
      <c r="F475" s="821" t="s">
        <v>2498</v>
      </c>
      <c r="G475" s="821" t="s">
        <v>3333</v>
      </c>
      <c r="H475" t="s">
        <v>5</v>
      </c>
      <c r="I475" s="821" t="s">
        <v>885</v>
      </c>
    </row>
    <row r="476" spans="1:9" ht="11.25" customHeight="1">
      <c r="A476" s="821" t="s">
        <v>2329</v>
      </c>
      <c r="B476" s="821" t="s">
        <v>1</v>
      </c>
      <c r="C476" s="821" t="s">
        <v>2956</v>
      </c>
      <c r="D476" s="821" t="s">
        <v>2957</v>
      </c>
      <c r="E476" s="821" t="s">
        <v>2958</v>
      </c>
      <c r="F476" s="821" t="s">
        <v>2959</v>
      </c>
      <c r="G476" t="s">
        <v>5</v>
      </c>
      <c r="H476" t="s">
        <v>5</v>
      </c>
      <c r="I476" s="821" t="s">
        <v>885</v>
      </c>
    </row>
    <row r="477" spans="1:9" ht="11.25" customHeight="1">
      <c r="A477" s="821" t="s">
        <v>2329</v>
      </c>
      <c r="B477" s="821" t="s">
        <v>1</v>
      </c>
      <c r="C477" s="821" t="s">
        <v>3334</v>
      </c>
      <c r="D477" s="821" t="s">
        <v>3335</v>
      </c>
      <c r="E477" s="821" t="s">
        <v>3336</v>
      </c>
      <c r="F477" s="821" t="s">
        <v>2355</v>
      </c>
      <c r="G477" t="s">
        <v>5</v>
      </c>
      <c r="H477" t="s">
        <v>5</v>
      </c>
      <c r="I477" s="821" t="s">
        <v>885</v>
      </c>
    </row>
    <row r="478" spans="1:9" ht="11.25" customHeight="1">
      <c r="A478" s="821" t="s">
        <v>2329</v>
      </c>
      <c r="B478" s="821" t="s">
        <v>1</v>
      </c>
      <c r="C478" s="821" t="s">
        <v>2960</v>
      </c>
      <c r="D478" s="821" t="s">
        <v>2961</v>
      </c>
      <c r="E478" s="821" t="s">
        <v>2962</v>
      </c>
      <c r="F478" s="821" t="s">
        <v>2963</v>
      </c>
      <c r="G478" t="s">
        <v>5</v>
      </c>
      <c r="H478" t="s">
        <v>5</v>
      </c>
      <c r="I478" s="821" t="s">
        <v>885</v>
      </c>
    </row>
    <row r="479" spans="1:9" ht="11.25" customHeight="1">
      <c r="A479" s="821" t="s">
        <v>2329</v>
      </c>
      <c r="B479" s="821" t="s">
        <v>1</v>
      </c>
      <c r="C479" s="821" t="s">
        <v>3036</v>
      </c>
      <c r="D479" s="821" t="s">
        <v>2961</v>
      </c>
      <c r="E479" s="821" t="s">
        <v>2962</v>
      </c>
      <c r="F479" s="821" t="s">
        <v>3037</v>
      </c>
      <c r="G479" t="s">
        <v>5</v>
      </c>
      <c r="H479" t="s">
        <v>5</v>
      </c>
      <c r="I479" s="821" t="s">
        <v>885</v>
      </c>
    </row>
    <row r="480" spans="1:9" ht="11.25" customHeight="1">
      <c r="A480" s="821" t="s">
        <v>2329</v>
      </c>
      <c r="B480" s="821" t="s">
        <v>1</v>
      </c>
      <c r="C480" s="821" t="s">
        <v>3337</v>
      </c>
      <c r="D480" s="821" t="s">
        <v>3338</v>
      </c>
      <c r="E480" s="821" t="s">
        <v>3339</v>
      </c>
      <c r="F480" s="821" t="s">
        <v>2623</v>
      </c>
      <c r="G480" t="s">
        <v>5</v>
      </c>
      <c r="H480" t="s">
        <v>5</v>
      </c>
      <c r="I480" s="821" t="s">
        <v>885</v>
      </c>
    </row>
    <row r="481" spans="1:9" ht="11.25" customHeight="1">
      <c r="A481" s="821" t="s">
        <v>2329</v>
      </c>
      <c r="B481" s="821" t="s">
        <v>1</v>
      </c>
      <c r="C481" s="821" t="s">
        <v>3340</v>
      </c>
      <c r="D481" s="821" t="s">
        <v>3341</v>
      </c>
      <c r="E481" s="821" t="s">
        <v>3342</v>
      </c>
      <c r="F481" s="821" t="s">
        <v>2355</v>
      </c>
      <c r="G481" t="s">
        <v>5</v>
      </c>
      <c r="H481" t="s">
        <v>5</v>
      </c>
      <c r="I481" s="821" t="s">
        <v>885</v>
      </c>
    </row>
    <row r="482" spans="1:9" ht="11.25" customHeight="1">
      <c r="A482" s="821" t="s">
        <v>2329</v>
      </c>
      <c r="B482" s="821" t="s">
        <v>1</v>
      </c>
      <c r="C482" s="821" t="s">
        <v>3343</v>
      </c>
      <c r="D482" s="821" t="s">
        <v>3344</v>
      </c>
      <c r="E482" s="821" t="s">
        <v>3345</v>
      </c>
      <c r="F482" s="821" t="s">
        <v>2529</v>
      </c>
      <c r="G482" t="s">
        <v>5</v>
      </c>
      <c r="H482" t="s">
        <v>5</v>
      </c>
      <c r="I482" s="821" t="s">
        <v>885</v>
      </c>
    </row>
    <row r="483" spans="1:9" ht="11.25" customHeight="1">
      <c r="A483" s="821" t="s">
        <v>2329</v>
      </c>
      <c r="B483" s="821" t="s">
        <v>1</v>
      </c>
      <c r="C483" s="821" t="s">
        <v>3346</v>
      </c>
      <c r="D483" s="821" t="s">
        <v>3347</v>
      </c>
      <c r="E483" s="821" t="s">
        <v>3348</v>
      </c>
      <c r="F483" s="821" t="s">
        <v>2351</v>
      </c>
      <c r="G483" t="s">
        <v>5</v>
      </c>
      <c r="H483" t="s">
        <v>5</v>
      </c>
      <c r="I483" s="821" t="s">
        <v>885</v>
      </c>
    </row>
    <row r="484" spans="1:9" ht="11.25" customHeight="1">
      <c r="A484" s="821" t="s">
        <v>2329</v>
      </c>
      <c r="B484" s="821" t="s">
        <v>1</v>
      </c>
      <c r="C484" s="821" t="s">
        <v>2967</v>
      </c>
      <c r="D484" s="821" t="s">
        <v>2968</v>
      </c>
      <c r="E484" s="821" t="s">
        <v>2969</v>
      </c>
      <c r="F484" s="821" t="s">
        <v>2351</v>
      </c>
      <c r="G484" t="s">
        <v>5</v>
      </c>
      <c r="H484" t="s">
        <v>5</v>
      </c>
      <c r="I484" s="821" t="s">
        <v>885</v>
      </c>
    </row>
    <row r="485" spans="1:9" ht="11.25" customHeight="1">
      <c r="A485" s="821" t="s">
        <v>2329</v>
      </c>
      <c r="B485" s="821" t="s">
        <v>1</v>
      </c>
      <c r="C485" s="821" t="s">
        <v>3349</v>
      </c>
      <c r="D485" s="821" t="s">
        <v>3350</v>
      </c>
      <c r="E485" s="821" t="s">
        <v>3351</v>
      </c>
      <c r="F485" s="821" t="s">
        <v>2418</v>
      </c>
      <c r="G485" t="s">
        <v>5</v>
      </c>
      <c r="H485" t="s">
        <v>5</v>
      </c>
      <c r="I485" s="821" t="s">
        <v>885</v>
      </c>
    </row>
    <row r="486" spans="1:9" ht="11.25" customHeight="1">
      <c r="A486" s="821" t="s">
        <v>2329</v>
      </c>
      <c r="B486" s="821" t="s">
        <v>1</v>
      </c>
      <c r="C486" s="821" t="s">
        <v>3352</v>
      </c>
      <c r="D486" s="821" t="s">
        <v>3353</v>
      </c>
      <c r="E486" s="821" t="s">
        <v>3354</v>
      </c>
      <c r="F486" s="821" t="s">
        <v>3127</v>
      </c>
      <c r="G486" t="s">
        <v>5</v>
      </c>
      <c r="H486" s="821" t="s">
        <v>2405</v>
      </c>
      <c r="I486" s="821" t="s">
        <v>885</v>
      </c>
    </row>
    <row r="487" spans="1:9" ht="11.25" customHeight="1">
      <c r="A487" s="821" t="s">
        <v>2329</v>
      </c>
      <c r="B487" s="821" t="s">
        <v>1</v>
      </c>
      <c r="C487" s="821" t="s">
        <v>2993</v>
      </c>
      <c r="D487" s="821" t="s">
        <v>2994</v>
      </c>
      <c r="E487" s="821" t="s">
        <v>2995</v>
      </c>
      <c r="F487" s="821" t="s">
        <v>2366</v>
      </c>
      <c r="G487" t="s">
        <v>5</v>
      </c>
      <c r="H487" t="s">
        <v>5</v>
      </c>
      <c r="I487" s="821" t="s">
        <v>885</v>
      </c>
    </row>
    <row r="488" spans="1:9" ht="11.25" customHeight="1">
      <c r="A488" s="821" t="s">
        <v>2329</v>
      </c>
      <c r="B488" s="821" t="s">
        <v>1</v>
      </c>
      <c r="C488" s="821" t="s">
        <v>2996</v>
      </c>
      <c r="D488" s="821" t="s">
        <v>2997</v>
      </c>
      <c r="E488" s="821" t="s">
        <v>2998</v>
      </c>
      <c r="F488" s="821" t="s">
        <v>2999</v>
      </c>
      <c r="G488" t="s">
        <v>5</v>
      </c>
      <c r="H488" t="s">
        <v>5</v>
      </c>
      <c r="I488" s="821" t="s">
        <v>885</v>
      </c>
    </row>
    <row r="489" spans="1:9" ht="11.25" customHeight="1">
      <c r="A489" s="821" t="s">
        <v>2329</v>
      </c>
      <c r="B489" s="821" t="s">
        <v>1</v>
      </c>
      <c r="C489" s="821" t="s">
        <v>3003</v>
      </c>
      <c r="D489" s="821" t="s">
        <v>3004</v>
      </c>
      <c r="E489" s="821" t="s">
        <v>3005</v>
      </c>
      <c r="F489" s="821" t="s">
        <v>2623</v>
      </c>
      <c r="G489" t="s">
        <v>5</v>
      </c>
      <c r="H489" s="821" t="s">
        <v>3006</v>
      </c>
      <c r="I489" s="821" t="s">
        <v>885</v>
      </c>
    </row>
    <row r="490" spans="1:9" ht="11.25" customHeight="1">
      <c r="A490" s="821" t="s">
        <v>2329</v>
      </c>
      <c r="B490" s="821" t="s">
        <v>1</v>
      </c>
      <c r="C490" s="821" t="s">
        <v>3007</v>
      </c>
      <c r="D490" s="821" t="s">
        <v>3008</v>
      </c>
      <c r="E490" s="821" t="s">
        <v>3009</v>
      </c>
      <c r="F490" s="821" t="s">
        <v>2623</v>
      </c>
      <c r="G490" t="s">
        <v>5</v>
      </c>
      <c r="H490" t="s">
        <v>5</v>
      </c>
      <c r="I490" s="821" t="s">
        <v>885</v>
      </c>
    </row>
    <row r="491" spans="1:9" ht="11.25" customHeight="1">
      <c r="A491" s="821" t="s">
        <v>2329</v>
      </c>
      <c r="B491" s="821" t="s">
        <v>1</v>
      </c>
      <c r="C491" s="821" t="s">
        <v>3010</v>
      </c>
      <c r="D491" s="821" t="s">
        <v>3011</v>
      </c>
      <c r="E491" s="821" t="s">
        <v>3012</v>
      </c>
      <c r="F491" s="821" t="s">
        <v>2623</v>
      </c>
      <c r="G491" t="s">
        <v>5</v>
      </c>
      <c r="H491" t="s">
        <v>5</v>
      </c>
      <c r="I491" s="821" t="s">
        <v>885</v>
      </c>
    </row>
    <row r="492" spans="1:9" ht="11.25" customHeight="1">
      <c r="A492" s="821" t="s">
        <v>2329</v>
      </c>
      <c r="B492" s="821" t="s">
        <v>1</v>
      </c>
      <c r="C492" s="821" t="s">
        <v>3016</v>
      </c>
      <c r="D492" s="821" t="s">
        <v>3017</v>
      </c>
      <c r="E492" s="821" t="s">
        <v>3018</v>
      </c>
      <c r="F492" s="821" t="s">
        <v>2351</v>
      </c>
      <c r="G492" t="s">
        <v>5</v>
      </c>
      <c r="H492" t="s">
        <v>5</v>
      </c>
      <c r="I492" s="821" t="s">
        <v>885</v>
      </c>
    </row>
    <row r="493" spans="1:9" ht="11.25" customHeight="1">
      <c r="A493" s="821" t="s">
        <v>2329</v>
      </c>
      <c r="B493" s="821" t="s">
        <v>1</v>
      </c>
      <c r="C493" s="821" t="s">
        <v>3023</v>
      </c>
      <c r="D493" s="821" t="s">
        <v>3024</v>
      </c>
      <c r="E493" s="821" t="s">
        <v>3025</v>
      </c>
      <c r="F493" s="821" t="s">
        <v>2963</v>
      </c>
      <c r="G493" t="s">
        <v>5</v>
      </c>
      <c r="H493" t="s">
        <v>5</v>
      </c>
      <c r="I493" s="821" t="s">
        <v>885</v>
      </c>
    </row>
    <row r="494" spans="1:9" ht="11.25" customHeight="1">
      <c r="A494" s="821" t="s">
        <v>2329</v>
      </c>
      <c r="B494" s="821" t="s">
        <v>1</v>
      </c>
      <c r="C494" s="821" t="s">
        <v>3026</v>
      </c>
      <c r="D494" s="821" t="s">
        <v>3027</v>
      </c>
      <c r="E494" s="821" t="s">
        <v>3028</v>
      </c>
      <c r="F494" s="821" t="s">
        <v>3029</v>
      </c>
      <c r="G494" t="s">
        <v>5</v>
      </c>
      <c r="H494" t="s">
        <v>5</v>
      </c>
      <c r="I494" s="821" t="s">
        <v>885</v>
      </c>
    </row>
    <row r="495" spans="1:9" ht="11.25" customHeight="1">
      <c r="A495" s="821" t="s">
        <v>2329</v>
      </c>
      <c r="B495" s="821" t="s">
        <v>1</v>
      </c>
      <c r="C495" s="821" t="s">
        <v>3033</v>
      </c>
      <c r="D495" s="821" t="s">
        <v>3034</v>
      </c>
      <c r="E495" s="821" t="s">
        <v>2992</v>
      </c>
      <c r="F495" s="821" t="s">
        <v>3035</v>
      </c>
      <c r="G495" t="s">
        <v>5</v>
      </c>
      <c r="H495" t="s">
        <v>5</v>
      </c>
      <c r="I495" s="821" t="s">
        <v>885</v>
      </c>
    </row>
    <row r="496" spans="1:9" ht="11.25" customHeight="1">
      <c r="A496" s="821" t="s">
        <v>2329</v>
      </c>
      <c r="B496" s="821" t="s">
        <v>1</v>
      </c>
      <c r="C496" s="821" t="s">
        <v>3355</v>
      </c>
      <c r="D496" s="821" t="s">
        <v>3356</v>
      </c>
      <c r="E496" s="821" t="s">
        <v>3357</v>
      </c>
      <c r="F496" s="821" t="s">
        <v>2362</v>
      </c>
      <c r="G496" t="s">
        <v>5</v>
      </c>
      <c r="H496" t="s">
        <v>5</v>
      </c>
      <c r="I496" s="821" t="s">
        <v>940</v>
      </c>
    </row>
    <row r="497" spans="1:9" ht="11.25" customHeight="1">
      <c r="A497" s="821" t="s">
        <v>2329</v>
      </c>
      <c r="B497" s="821" t="s">
        <v>1</v>
      </c>
      <c r="C497" s="821" t="s">
        <v>2330</v>
      </c>
      <c r="D497" s="821" t="s">
        <v>2331</v>
      </c>
      <c r="E497" s="821" t="s">
        <v>2332</v>
      </c>
      <c r="F497" s="821" t="s">
        <v>2333</v>
      </c>
      <c r="G497" t="s">
        <v>5</v>
      </c>
      <c r="H497" t="s">
        <v>5</v>
      </c>
      <c r="I497" s="821" t="s">
        <v>940</v>
      </c>
    </row>
    <row r="498" spans="1:9" ht="11.25" customHeight="1">
      <c r="A498" s="821" t="s">
        <v>2329</v>
      </c>
      <c r="B498" s="821" t="s">
        <v>1</v>
      </c>
      <c r="C498" s="821" t="s">
        <v>2334</v>
      </c>
      <c r="D498" s="821" t="s">
        <v>2331</v>
      </c>
      <c r="E498" s="821" t="s">
        <v>2332</v>
      </c>
      <c r="F498" s="821" t="s">
        <v>2335</v>
      </c>
      <c r="G498" t="s">
        <v>5</v>
      </c>
      <c r="H498" t="s">
        <v>5</v>
      </c>
      <c r="I498" s="821" t="s">
        <v>940</v>
      </c>
    </row>
    <row r="499" spans="1:9" ht="11.25" customHeight="1">
      <c r="A499" s="821" t="s">
        <v>2329</v>
      </c>
      <c r="B499" s="821" t="s">
        <v>1</v>
      </c>
      <c r="C499" s="821" t="s">
        <v>3358</v>
      </c>
      <c r="D499" s="821" t="s">
        <v>3359</v>
      </c>
      <c r="E499" s="821" t="s">
        <v>3360</v>
      </c>
      <c r="F499" s="821" t="s">
        <v>3361</v>
      </c>
      <c r="G499" s="821" t="s">
        <v>3362</v>
      </c>
      <c r="H499" t="s">
        <v>5</v>
      </c>
      <c r="I499" s="821" t="s">
        <v>940</v>
      </c>
    </row>
    <row r="500" spans="1:9" ht="11.25" customHeight="1">
      <c r="A500" s="821" t="s">
        <v>2329</v>
      </c>
      <c r="B500" s="821" t="s">
        <v>1</v>
      </c>
      <c r="C500" s="821" t="s">
        <v>2336</v>
      </c>
      <c r="D500" s="821" t="s">
        <v>2337</v>
      </c>
      <c r="E500" s="821" t="s">
        <v>2338</v>
      </c>
      <c r="F500" s="821" t="s">
        <v>2339</v>
      </c>
      <c r="G500" t="s">
        <v>5</v>
      </c>
      <c r="H500" t="s">
        <v>5</v>
      </c>
      <c r="I500" s="821" t="s">
        <v>940</v>
      </c>
    </row>
    <row r="501" spans="1:9" ht="11.25" customHeight="1">
      <c r="A501" s="821" t="s">
        <v>2329</v>
      </c>
      <c r="B501" s="821" t="s">
        <v>1</v>
      </c>
      <c r="C501" s="821" t="s">
        <v>2348</v>
      </c>
      <c r="D501" s="821" t="s">
        <v>2349</v>
      </c>
      <c r="E501" s="821" t="s">
        <v>2350</v>
      </c>
      <c r="F501" s="821" t="s">
        <v>2351</v>
      </c>
      <c r="G501" t="s">
        <v>5</v>
      </c>
      <c r="H501" t="s">
        <v>5</v>
      </c>
      <c r="I501" s="821" t="s">
        <v>940</v>
      </c>
    </row>
    <row r="502" spans="1:9" ht="11.25" customHeight="1">
      <c r="A502" s="821" t="s">
        <v>2329</v>
      </c>
      <c r="B502" s="821" t="s">
        <v>1</v>
      </c>
      <c r="C502" s="821" t="s">
        <v>2359</v>
      </c>
      <c r="D502" s="821" t="s">
        <v>2360</v>
      </c>
      <c r="E502" s="821" t="s">
        <v>2361</v>
      </c>
      <c r="F502" s="821" t="s">
        <v>2362</v>
      </c>
      <c r="G502" t="s">
        <v>5</v>
      </c>
      <c r="H502" t="s">
        <v>5</v>
      </c>
      <c r="I502" s="821" t="s">
        <v>940</v>
      </c>
    </row>
    <row r="503" spans="1:9" ht="11.25" customHeight="1">
      <c r="A503" s="821" t="s">
        <v>2329</v>
      </c>
      <c r="B503" s="821" t="s">
        <v>1</v>
      </c>
      <c r="C503" s="821" t="s">
        <v>3363</v>
      </c>
      <c r="D503" s="821" t="s">
        <v>3364</v>
      </c>
      <c r="E503" s="821" t="s">
        <v>3365</v>
      </c>
      <c r="F503" s="821" t="s">
        <v>2362</v>
      </c>
      <c r="G503" t="s">
        <v>5</v>
      </c>
      <c r="H503" t="s">
        <v>5</v>
      </c>
      <c r="I503" s="821" t="s">
        <v>940</v>
      </c>
    </row>
    <row r="504" spans="1:9" ht="11.25" customHeight="1">
      <c r="A504" s="821" t="s">
        <v>2329</v>
      </c>
      <c r="B504" s="821" t="s">
        <v>1</v>
      </c>
      <c r="C504" s="821" t="s">
        <v>2363</v>
      </c>
      <c r="D504" s="821" t="s">
        <v>2364</v>
      </c>
      <c r="E504" s="821" t="s">
        <v>2365</v>
      </c>
      <c r="F504" s="821" t="s">
        <v>2366</v>
      </c>
      <c r="G504" t="s">
        <v>5</v>
      </c>
      <c r="H504" t="s">
        <v>5</v>
      </c>
      <c r="I504" s="821" t="s">
        <v>940</v>
      </c>
    </row>
    <row r="505" spans="1:9" ht="11.25" customHeight="1">
      <c r="A505" s="821" t="s">
        <v>2329</v>
      </c>
      <c r="B505" s="821" t="s">
        <v>1</v>
      </c>
      <c r="C505" s="821" t="s">
        <v>2388</v>
      </c>
      <c r="D505" s="821" t="s">
        <v>2389</v>
      </c>
      <c r="E505" s="821" t="s">
        <v>2390</v>
      </c>
      <c r="F505" s="821" t="s">
        <v>2391</v>
      </c>
      <c r="G505" t="s">
        <v>5</v>
      </c>
      <c r="H505" s="821" t="s">
        <v>2392</v>
      </c>
      <c r="I505" s="821" t="s">
        <v>940</v>
      </c>
    </row>
    <row r="506" spans="1:9" ht="11.25" customHeight="1">
      <c r="A506" s="821" t="s">
        <v>2329</v>
      </c>
      <c r="B506" s="821" t="s">
        <v>1</v>
      </c>
      <c r="C506" s="821" t="s">
        <v>3041</v>
      </c>
      <c r="D506" s="821" t="s">
        <v>3042</v>
      </c>
      <c r="E506" s="821" t="s">
        <v>3043</v>
      </c>
      <c r="F506" s="821" t="s">
        <v>2362</v>
      </c>
      <c r="G506" t="s">
        <v>5</v>
      </c>
      <c r="H506" s="821" t="s">
        <v>3044</v>
      </c>
      <c r="I506" s="821" t="s">
        <v>940</v>
      </c>
    </row>
    <row r="507" spans="1:9" ht="11.25" customHeight="1">
      <c r="A507" s="821" t="s">
        <v>2329</v>
      </c>
      <c r="B507" s="821" t="s">
        <v>1</v>
      </c>
      <c r="C507" s="821" t="s">
        <v>2454</v>
      </c>
      <c r="D507" s="821" t="s">
        <v>2455</v>
      </c>
      <c r="E507" s="821" t="s">
        <v>2456</v>
      </c>
      <c r="F507" s="821" t="s">
        <v>684</v>
      </c>
      <c r="G507" t="s">
        <v>5</v>
      </c>
      <c r="H507" s="821" t="s">
        <v>2430</v>
      </c>
      <c r="I507" s="821" t="s">
        <v>940</v>
      </c>
    </row>
    <row r="508" spans="1:9" ht="11.25" customHeight="1">
      <c r="A508" s="821" t="s">
        <v>2329</v>
      </c>
      <c r="B508" s="821" t="s">
        <v>1</v>
      </c>
      <c r="C508" t="s">
        <v>5</v>
      </c>
      <c r="D508" s="821" t="s">
        <v>2468</v>
      </c>
      <c r="E508" s="821" t="s">
        <v>2469</v>
      </c>
      <c r="F508" s="821" t="s">
        <v>2382</v>
      </c>
      <c r="G508" t="s">
        <v>5</v>
      </c>
      <c r="H508" t="s">
        <v>5</v>
      </c>
      <c r="I508" s="821" t="s">
        <v>940</v>
      </c>
    </row>
    <row r="509" spans="1:9" ht="11.25" customHeight="1">
      <c r="A509" s="821" t="s">
        <v>2329</v>
      </c>
      <c r="B509" s="821" t="s">
        <v>1</v>
      </c>
      <c r="C509" s="821" t="s">
        <v>3053</v>
      </c>
      <c r="D509" s="821" t="s">
        <v>3054</v>
      </c>
      <c r="E509" s="821" t="s">
        <v>3055</v>
      </c>
      <c r="F509" s="821" t="s">
        <v>2623</v>
      </c>
      <c r="G509" s="821" t="s">
        <v>3056</v>
      </c>
      <c r="H509" t="s">
        <v>5</v>
      </c>
      <c r="I509" s="821" t="s">
        <v>940</v>
      </c>
    </row>
    <row r="510" spans="1:9" ht="11.25" customHeight="1">
      <c r="A510" s="821" t="s">
        <v>2329</v>
      </c>
      <c r="B510" s="821" t="s">
        <v>1</v>
      </c>
      <c r="C510" s="821" t="s">
        <v>2470</v>
      </c>
      <c r="D510" s="821" t="s">
        <v>2471</v>
      </c>
      <c r="E510" s="821" t="s">
        <v>2472</v>
      </c>
      <c r="F510" s="821" t="s">
        <v>2473</v>
      </c>
      <c r="G510" t="s">
        <v>5</v>
      </c>
      <c r="H510" t="s">
        <v>5</v>
      </c>
      <c r="I510" s="821" t="s">
        <v>940</v>
      </c>
    </row>
    <row r="511" spans="1:9" ht="11.25" customHeight="1">
      <c r="A511" s="821" t="s">
        <v>2329</v>
      </c>
      <c r="B511" s="821" t="s">
        <v>1</v>
      </c>
      <c r="C511" s="821" t="s">
        <v>3057</v>
      </c>
      <c r="D511" s="821" t="s">
        <v>3058</v>
      </c>
      <c r="E511" s="821" t="s">
        <v>3059</v>
      </c>
      <c r="F511" s="821" t="s">
        <v>2580</v>
      </c>
      <c r="G511" t="s">
        <v>5</v>
      </c>
      <c r="H511" s="821" t="s">
        <v>2405</v>
      </c>
      <c r="I511" s="821" t="s">
        <v>940</v>
      </c>
    </row>
    <row r="512" spans="1:9" ht="11.25" customHeight="1">
      <c r="A512" s="821" t="s">
        <v>2329</v>
      </c>
      <c r="B512" s="821" t="s">
        <v>1</v>
      </c>
      <c r="C512" s="821" t="s">
        <v>3060</v>
      </c>
      <c r="D512" s="821" t="s">
        <v>3061</v>
      </c>
      <c r="E512" s="821" t="s">
        <v>3062</v>
      </c>
      <c r="F512" s="821" t="s">
        <v>2418</v>
      </c>
      <c r="G512" t="s">
        <v>5</v>
      </c>
      <c r="H512" t="s">
        <v>5</v>
      </c>
      <c r="I512" s="821" t="s">
        <v>940</v>
      </c>
    </row>
    <row r="513" spans="1:9" ht="11.25" customHeight="1">
      <c r="A513" s="821" t="s">
        <v>2329</v>
      </c>
      <c r="B513" s="821" t="s">
        <v>1</v>
      </c>
      <c r="C513" s="821" t="s">
        <v>3067</v>
      </c>
      <c r="D513" s="821" t="s">
        <v>3064</v>
      </c>
      <c r="E513" s="821" t="s">
        <v>3068</v>
      </c>
      <c r="F513" s="821" t="s">
        <v>2959</v>
      </c>
      <c r="G513" t="s">
        <v>5</v>
      </c>
      <c r="H513" t="s">
        <v>5</v>
      </c>
      <c r="I513" s="821" t="s">
        <v>940</v>
      </c>
    </row>
    <row r="514" spans="1:9" ht="11.25" customHeight="1">
      <c r="A514" s="821" t="s">
        <v>2329</v>
      </c>
      <c r="B514" s="821" t="s">
        <v>1</v>
      </c>
      <c r="C514" s="821" t="s">
        <v>3069</v>
      </c>
      <c r="D514" s="821" t="s">
        <v>3064</v>
      </c>
      <c r="E514" s="821" t="s">
        <v>3070</v>
      </c>
      <c r="F514" s="821" t="s">
        <v>2362</v>
      </c>
      <c r="G514" t="s">
        <v>5</v>
      </c>
      <c r="H514" t="s">
        <v>5</v>
      </c>
      <c r="I514" s="821" t="s">
        <v>940</v>
      </c>
    </row>
    <row r="515" spans="1:9" ht="11.25" customHeight="1">
      <c r="A515" s="821" t="s">
        <v>2329</v>
      </c>
      <c r="B515" s="821" t="s">
        <v>1</v>
      </c>
      <c r="C515" s="821" t="s">
        <v>3071</v>
      </c>
      <c r="D515" s="821" t="s">
        <v>3064</v>
      </c>
      <c r="E515" s="821" t="s">
        <v>3072</v>
      </c>
      <c r="F515" s="821" t="s">
        <v>2623</v>
      </c>
      <c r="G515" t="s">
        <v>5</v>
      </c>
      <c r="H515" t="s">
        <v>5</v>
      </c>
      <c r="I515" s="821" t="s">
        <v>940</v>
      </c>
    </row>
    <row r="516" spans="1:9" ht="11.25" customHeight="1">
      <c r="A516" s="821" t="s">
        <v>2329</v>
      </c>
      <c r="B516" s="821" t="s">
        <v>1</v>
      </c>
      <c r="C516" s="821" t="s">
        <v>3073</v>
      </c>
      <c r="D516" s="821" t="s">
        <v>3064</v>
      </c>
      <c r="E516" s="821" t="s">
        <v>3074</v>
      </c>
      <c r="F516" s="821" t="s">
        <v>2413</v>
      </c>
      <c r="G516" t="s">
        <v>5</v>
      </c>
      <c r="H516" t="s">
        <v>5</v>
      </c>
      <c r="I516" s="821" t="s">
        <v>940</v>
      </c>
    </row>
    <row r="517" spans="1:9" ht="11.25" customHeight="1">
      <c r="A517" s="821" t="s">
        <v>2329</v>
      </c>
      <c r="B517" s="821" t="s">
        <v>1</v>
      </c>
      <c r="C517" s="821" t="s">
        <v>3075</v>
      </c>
      <c r="D517" s="821" t="s">
        <v>3076</v>
      </c>
      <c r="E517" s="821" t="s">
        <v>3077</v>
      </c>
      <c r="F517" s="821" t="s">
        <v>2413</v>
      </c>
      <c r="G517" t="s">
        <v>5</v>
      </c>
      <c r="H517" t="s">
        <v>5</v>
      </c>
      <c r="I517" s="821" t="s">
        <v>940</v>
      </c>
    </row>
    <row r="518" spans="1:9" ht="11.25" customHeight="1">
      <c r="A518" s="821" t="s">
        <v>2329</v>
      </c>
      <c r="B518" s="821" t="s">
        <v>1</v>
      </c>
      <c r="C518" s="821" t="s">
        <v>2489</v>
      </c>
      <c r="D518" s="821" t="s">
        <v>2490</v>
      </c>
      <c r="E518" s="821" t="s">
        <v>2491</v>
      </c>
      <c r="F518" s="821" t="s">
        <v>2362</v>
      </c>
      <c r="G518" t="s">
        <v>5</v>
      </c>
      <c r="H518" t="s">
        <v>5</v>
      </c>
      <c r="I518" s="821" t="s">
        <v>940</v>
      </c>
    </row>
    <row r="519" spans="1:9" ht="11.25" customHeight="1">
      <c r="A519" s="821" t="s">
        <v>2329</v>
      </c>
      <c r="B519" s="821" t="s">
        <v>1</v>
      </c>
      <c r="C519" s="821" t="s">
        <v>3081</v>
      </c>
      <c r="D519" s="821" t="s">
        <v>3079</v>
      </c>
      <c r="E519" s="821" t="s">
        <v>3082</v>
      </c>
      <c r="F519" s="821" t="s">
        <v>2362</v>
      </c>
      <c r="G519" t="s">
        <v>5</v>
      </c>
      <c r="H519" t="s">
        <v>5</v>
      </c>
      <c r="I519" s="821" t="s">
        <v>940</v>
      </c>
    </row>
    <row r="520" spans="1:9" ht="11.25" customHeight="1">
      <c r="A520" s="821" t="s">
        <v>2329</v>
      </c>
      <c r="B520" s="821" t="s">
        <v>1</v>
      </c>
      <c r="C520" s="821" t="s">
        <v>3083</v>
      </c>
      <c r="D520" s="821" t="s">
        <v>3084</v>
      </c>
      <c r="E520" s="821" t="s">
        <v>3085</v>
      </c>
      <c r="F520" s="821" t="s">
        <v>2498</v>
      </c>
      <c r="G520" t="s">
        <v>5</v>
      </c>
      <c r="H520" s="821" t="s">
        <v>3086</v>
      </c>
      <c r="I520" s="821" t="s">
        <v>940</v>
      </c>
    </row>
    <row r="521" spans="1:9" ht="11.25" customHeight="1">
      <c r="A521" s="821" t="s">
        <v>2329</v>
      </c>
      <c r="B521" s="821" t="s">
        <v>1</v>
      </c>
      <c r="C521" s="821" t="s">
        <v>3087</v>
      </c>
      <c r="D521" s="821" t="s">
        <v>3088</v>
      </c>
      <c r="E521" s="821" t="s">
        <v>3089</v>
      </c>
      <c r="F521" s="821" t="s">
        <v>2418</v>
      </c>
      <c r="G521" t="s">
        <v>5</v>
      </c>
      <c r="H521" t="s">
        <v>5</v>
      </c>
      <c r="I521" s="821" t="s">
        <v>940</v>
      </c>
    </row>
    <row r="522" spans="1:9" ht="11.25" customHeight="1">
      <c r="A522" s="821" t="s">
        <v>2329</v>
      </c>
      <c r="B522" s="821" t="s">
        <v>1</v>
      </c>
      <c r="C522" s="821" t="s">
        <v>3093</v>
      </c>
      <c r="D522" s="821" t="s">
        <v>3094</v>
      </c>
      <c r="E522" s="821" t="s">
        <v>3095</v>
      </c>
      <c r="F522" s="821" t="s">
        <v>2418</v>
      </c>
      <c r="G522" t="s">
        <v>5</v>
      </c>
      <c r="H522" t="s">
        <v>5</v>
      </c>
      <c r="I522" s="821" t="s">
        <v>940</v>
      </c>
    </row>
    <row r="523" spans="1:9" ht="11.25" customHeight="1">
      <c r="A523" s="821" t="s">
        <v>2329</v>
      </c>
      <c r="B523" s="821" t="s">
        <v>1</v>
      </c>
      <c r="C523" s="821" t="s">
        <v>3096</v>
      </c>
      <c r="D523" s="821" t="s">
        <v>3097</v>
      </c>
      <c r="E523" s="821" t="s">
        <v>3098</v>
      </c>
      <c r="F523" s="821" t="s">
        <v>2532</v>
      </c>
      <c r="G523" t="s">
        <v>5</v>
      </c>
      <c r="H523" s="821" t="s">
        <v>3099</v>
      </c>
      <c r="I523" s="821" t="s">
        <v>940</v>
      </c>
    </row>
    <row r="524" spans="1:9" ht="11.25" customHeight="1">
      <c r="A524" s="821" t="s">
        <v>2329</v>
      </c>
      <c r="B524" s="821" t="s">
        <v>1</v>
      </c>
      <c r="C524" s="821" t="s">
        <v>3100</v>
      </c>
      <c r="D524" s="821" t="s">
        <v>2493</v>
      </c>
      <c r="E524" s="821" t="s">
        <v>3101</v>
      </c>
      <c r="F524" s="821" t="s">
        <v>2400</v>
      </c>
      <c r="G524" t="s">
        <v>5</v>
      </c>
      <c r="H524" t="s">
        <v>5</v>
      </c>
      <c r="I524" s="821" t="s">
        <v>940</v>
      </c>
    </row>
    <row r="525" spans="1:9" ht="11.25" customHeight="1">
      <c r="A525" s="821" t="s">
        <v>2329</v>
      </c>
      <c r="B525" s="821" t="s">
        <v>1</v>
      </c>
      <c r="C525" s="821" t="s">
        <v>3102</v>
      </c>
      <c r="D525" s="821" t="s">
        <v>2493</v>
      </c>
      <c r="E525" s="821" t="s">
        <v>3103</v>
      </c>
      <c r="F525" s="821" t="s">
        <v>2623</v>
      </c>
      <c r="G525" t="s">
        <v>5</v>
      </c>
      <c r="H525" t="s">
        <v>5</v>
      </c>
      <c r="I525" s="821" t="s">
        <v>940</v>
      </c>
    </row>
    <row r="526" spans="1:9" ht="11.25" customHeight="1">
      <c r="A526" s="821" t="s">
        <v>2329</v>
      </c>
      <c r="B526" s="821" t="s">
        <v>1</v>
      </c>
      <c r="C526" s="821" t="s">
        <v>2492</v>
      </c>
      <c r="D526" s="821" t="s">
        <v>2493</v>
      </c>
      <c r="E526" s="821" t="s">
        <v>2494</v>
      </c>
      <c r="F526" s="821" t="s">
        <v>2413</v>
      </c>
      <c r="G526" t="s">
        <v>5</v>
      </c>
      <c r="H526" t="s">
        <v>5</v>
      </c>
      <c r="I526" s="821" t="s">
        <v>940</v>
      </c>
    </row>
    <row r="527" spans="1:9" ht="11.25" customHeight="1">
      <c r="A527" s="821" t="s">
        <v>2329</v>
      </c>
      <c r="B527" s="821" t="s">
        <v>1</v>
      </c>
      <c r="C527" s="821" t="s">
        <v>3104</v>
      </c>
      <c r="D527" s="821" t="s">
        <v>3105</v>
      </c>
      <c r="E527" s="821" t="s">
        <v>3106</v>
      </c>
      <c r="F527" s="821" t="s">
        <v>2532</v>
      </c>
      <c r="G527" t="s">
        <v>5</v>
      </c>
      <c r="H527" s="821" t="s">
        <v>3099</v>
      </c>
      <c r="I527" s="821" t="s">
        <v>940</v>
      </c>
    </row>
    <row r="528" spans="1:9" ht="11.25" customHeight="1">
      <c r="A528" s="821" t="s">
        <v>2329</v>
      </c>
      <c r="B528" s="821" t="s">
        <v>1</v>
      </c>
      <c r="C528" s="821" t="s">
        <v>3107</v>
      </c>
      <c r="D528" s="821" t="s">
        <v>3108</v>
      </c>
      <c r="E528" s="821" t="s">
        <v>3109</v>
      </c>
      <c r="F528" s="821" t="s">
        <v>2351</v>
      </c>
      <c r="G528" s="821" t="s">
        <v>3110</v>
      </c>
      <c r="H528" t="s">
        <v>5</v>
      </c>
      <c r="I528" s="821" t="s">
        <v>940</v>
      </c>
    </row>
    <row r="529" spans="1:9" ht="11.25" customHeight="1">
      <c r="A529" s="821" t="s">
        <v>2329</v>
      </c>
      <c r="B529" s="821" t="s">
        <v>1</v>
      </c>
      <c r="C529" s="821" t="s">
        <v>3111</v>
      </c>
      <c r="D529" s="821" t="s">
        <v>3112</v>
      </c>
      <c r="E529" s="821" t="s">
        <v>3113</v>
      </c>
      <c r="F529" s="821" t="s">
        <v>2418</v>
      </c>
      <c r="G529" t="s">
        <v>5</v>
      </c>
      <c r="H529" t="s">
        <v>5</v>
      </c>
      <c r="I529" s="821" t="s">
        <v>940</v>
      </c>
    </row>
    <row r="530" spans="1:9" ht="11.25" customHeight="1">
      <c r="A530" s="821" t="s">
        <v>2329</v>
      </c>
      <c r="B530" s="821" t="s">
        <v>1</v>
      </c>
      <c r="C530" s="821" t="s">
        <v>3114</v>
      </c>
      <c r="D530" s="821" t="s">
        <v>3115</v>
      </c>
      <c r="E530" s="821" t="s">
        <v>3116</v>
      </c>
      <c r="F530" s="821" t="s">
        <v>2418</v>
      </c>
      <c r="G530" t="s">
        <v>5</v>
      </c>
      <c r="H530" t="s">
        <v>5</v>
      </c>
      <c r="I530" s="821" t="s">
        <v>940</v>
      </c>
    </row>
    <row r="531" spans="1:9" ht="11.25" customHeight="1">
      <c r="A531" s="821" t="s">
        <v>2329</v>
      </c>
      <c r="B531" s="821" t="s">
        <v>1</v>
      </c>
      <c r="C531" s="821" t="s">
        <v>3117</v>
      </c>
      <c r="D531" s="821" t="s">
        <v>3118</v>
      </c>
      <c r="E531" s="821" t="s">
        <v>3119</v>
      </c>
      <c r="F531" s="821" t="s">
        <v>2351</v>
      </c>
      <c r="G531" t="s">
        <v>5</v>
      </c>
      <c r="H531" t="s">
        <v>5</v>
      </c>
      <c r="I531" s="821" t="s">
        <v>940</v>
      </c>
    </row>
    <row r="532" spans="1:9" ht="11.25" customHeight="1">
      <c r="A532" s="821" t="s">
        <v>2329</v>
      </c>
      <c r="B532" s="821" t="s">
        <v>1</v>
      </c>
      <c r="C532" s="821" t="s">
        <v>3120</v>
      </c>
      <c r="D532" s="821" t="s">
        <v>3121</v>
      </c>
      <c r="E532" s="821" t="s">
        <v>3122</v>
      </c>
      <c r="F532" s="821" t="s">
        <v>3123</v>
      </c>
      <c r="G532" t="s">
        <v>5</v>
      </c>
      <c r="H532" t="s">
        <v>5</v>
      </c>
      <c r="I532" s="821" t="s">
        <v>940</v>
      </c>
    </row>
    <row r="533" spans="1:9" ht="11.25" customHeight="1">
      <c r="A533" s="821" t="s">
        <v>2329</v>
      </c>
      <c r="B533" s="821" t="s">
        <v>1</v>
      </c>
      <c r="C533" s="821" t="s">
        <v>3124</v>
      </c>
      <c r="D533" s="821" t="s">
        <v>3125</v>
      </c>
      <c r="E533" s="821" t="s">
        <v>3126</v>
      </c>
      <c r="F533" s="821" t="s">
        <v>3127</v>
      </c>
      <c r="G533" t="s">
        <v>5</v>
      </c>
      <c r="H533" t="s">
        <v>5</v>
      </c>
      <c r="I533" s="821" t="s">
        <v>940</v>
      </c>
    </row>
    <row r="534" spans="1:9" ht="11.25" customHeight="1">
      <c r="A534" s="821" t="s">
        <v>2329</v>
      </c>
      <c r="B534" s="821" t="s">
        <v>1</v>
      </c>
      <c r="C534" s="821" t="s">
        <v>2495</v>
      </c>
      <c r="D534" s="821" t="s">
        <v>2496</v>
      </c>
      <c r="E534" s="821" t="s">
        <v>2497</v>
      </c>
      <c r="F534" s="821" t="s">
        <v>2498</v>
      </c>
      <c r="G534" t="s">
        <v>5</v>
      </c>
      <c r="H534" t="s">
        <v>5</v>
      </c>
      <c r="I534" s="821" t="s">
        <v>940</v>
      </c>
    </row>
    <row r="535" spans="1:9" ht="11.25" customHeight="1">
      <c r="A535" s="821" t="s">
        <v>2329</v>
      </c>
      <c r="B535" s="821" t="s">
        <v>1</v>
      </c>
      <c r="C535" s="821" t="s">
        <v>3136</v>
      </c>
      <c r="D535" s="821" t="s">
        <v>3137</v>
      </c>
      <c r="E535" s="821" t="s">
        <v>3138</v>
      </c>
      <c r="F535" s="821" t="s">
        <v>2623</v>
      </c>
      <c r="G535" s="821" t="s">
        <v>3139</v>
      </c>
      <c r="H535" t="s">
        <v>5</v>
      </c>
      <c r="I535" s="821" t="s">
        <v>940</v>
      </c>
    </row>
    <row r="536" spans="1:9" ht="11.25" customHeight="1">
      <c r="A536" s="821" t="s">
        <v>2329</v>
      </c>
      <c r="B536" s="821" t="s">
        <v>1</v>
      </c>
      <c r="C536" s="821" t="s">
        <v>2499</v>
      </c>
      <c r="D536" s="821" t="s">
        <v>2500</v>
      </c>
      <c r="E536" s="821" t="s">
        <v>2501</v>
      </c>
      <c r="F536" s="821" t="s">
        <v>2502</v>
      </c>
      <c r="G536" t="s">
        <v>5</v>
      </c>
      <c r="H536" t="s">
        <v>5</v>
      </c>
      <c r="I536" s="821" t="s">
        <v>940</v>
      </c>
    </row>
    <row r="537" spans="1:9" ht="11.25" customHeight="1">
      <c r="A537" s="821" t="s">
        <v>2329</v>
      </c>
      <c r="B537" s="821" t="s">
        <v>1</v>
      </c>
      <c r="C537" s="821" t="s">
        <v>2506</v>
      </c>
      <c r="D537" s="821" t="s">
        <v>2507</v>
      </c>
      <c r="E537" s="821" t="s">
        <v>2508</v>
      </c>
      <c r="F537" s="821" t="s">
        <v>2351</v>
      </c>
      <c r="G537" t="s">
        <v>5</v>
      </c>
      <c r="H537" t="s">
        <v>5</v>
      </c>
      <c r="I537" s="821" t="s">
        <v>940</v>
      </c>
    </row>
    <row r="538" spans="1:9" ht="11.25" customHeight="1">
      <c r="A538" s="821" t="s">
        <v>2329</v>
      </c>
      <c r="B538" s="821" t="s">
        <v>1</v>
      </c>
      <c r="C538" s="821" t="s">
        <v>2509</v>
      </c>
      <c r="D538" s="821" t="s">
        <v>2510</v>
      </c>
      <c r="E538" s="821" t="s">
        <v>2511</v>
      </c>
      <c r="F538" s="821" t="s">
        <v>2512</v>
      </c>
      <c r="G538" s="821" t="s">
        <v>2513</v>
      </c>
      <c r="H538" t="s">
        <v>5</v>
      </c>
      <c r="I538" s="821" t="s">
        <v>940</v>
      </c>
    </row>
    <row r="539" spans="1:9" ht="11.25" customHeight="1">
      <c r="A539" s="821" t="s">
        <v>2329</v>
      </c>
      <c r="B539" s="821" t="s">
        <v>1</v>
      </c>
      <c r="C539" s="821" t="s">
        <v>2514</v>
      </c>
      <c r="D539" s="821" t="s">
        <v>2515</v>
      </c>
      <c r="E539" s="821" t="s">
        <v>2516</v>
      </c>
      <c r="F539" s="821" t="s">
        <v>2517</v>
      </c>
      <c r="G539" t="s">
        <v>5</v>
      </c>
      <c r="H539" t="s">
        <v>5</v>
      </c>
      <c r="I539" s="821" t="s">
        <v>940</v>
      </c>
    </row>
    <row r="540" spans="1:9" ht="11.25" customHeight="1">
      <c r="A540" s="821" t="s">
        <v>2329</v>
      </c>
      <c r="B540" s="821" t="s">
        <v>1</v>
      </c>
      <c r="C540" s="821" t="s">
        <v>3148</v>
      </c>
      <c r="D540" s="821" t="s">
        <v>2524</v>
      </c>
      <c r="E540" s="821" t="s">
        <v>3149</v>
      </c>
      <c r="F540" s="821" t="s">
        <v>2362</v>
      </c>
      <c r="G540" t="s">
        <v>5</v>
      </c>
      <c r="H540" s="821" t="s">
        <v>3099</v>
      </c>
      <c r="I540" s="821" t="s">
        <v>940</v>
      </c>
    </row>
    <row r="541" spans="1:9" ht="11.25" customHeight="1">
      <c r="A541" s="821" t="s">
        <v>2329</v>
      </c>
      <c r="B541" s="821" t="s">
        <v>1</v>
      </c>
      <c r="C541" s="821" t="s">
        <v>2527</v>
      </c>
      <c r="D541" s="821" t="s">
        <v>2524</v>
      </c>
      <c r="E541" s="821" t="s">
        <v>2528</v>
      </c>
      <c r="F541" s="821" t="s">
        <v>2529</v>
      </c>
      <c r="G541" t="s">
        <v>5</v>
      </c>
      <c r="H541" t="s">
        <v>5</v>
      </c>
      <c r="I541" s="821" t="s">
        <v>940</v>
      </c>
    </row>
    <row r="542" spans="1:9" ht="11.25" customHeight="1">
      <c r="A542" s="821" t="s">
        <v>2329</v>
      </c>
      <c r="B542" s="821" t="s">
        <v>1</v>
      </c>
      <c r="C542" s="821" t="s">
        <v>2530</v>
      </c>
      <c r="D542" s="821" t="s">
        <v>2524</v>
      </c>
      <c r="E542" s="821" t="s">
        <v>2531</v>
      </c>
      <c r="F542" s="821" t="s">
        <v>2532</v>
      </c>
      <c r="G542" t="s">
        <v>5</v>
      </c>
      <c r="H542" t="s">
        <v>5</v>
      </c>
      <c r="I542" s="821" t="s">
        <v>940</v>
      </c>
    </row>
    <row r="543" spans="1:9" ht="11.25" customHeight="1">
      <c r="A543" s="821" t="s">
        <v>2329</v>
      </c>
      <c r="B543" s="821" t="s">
        <v>1</v>
      </c>
      <c r="C543" s="821" t="s">
        <v>2533</v>
      </c>
      <c r="D543" s="821" t="s">
        <v>2524</v>
      </c>
      <c r="E543" s="821" t="s">
        <v>2534</v>
      </c>
      <c r="F543" s="821" t="s">
        <v>2502</v>
      </c>
      <c r="G543" t="s">
        <v>5</v>
      </c>
      <c r="H543" t="s">
        <v>5</v>
      </c>
      <c r="I543" s="821" t="s">
        <v>940</v>
      </c>
    </row>
    <row r="544" spans="1:9" ht="11.25" customHeight="1">
      <c r="A544" s="821" t="s">
        <v>2329</v>
      </c>
      <c r="B544" s="821" t="s">
        <v>1</v>
      </c>
      <c r="C544" s="821" t="s">
        <v>2535</v>
      </c>
      <c r="D544" s="821" t="s">
        <v>2524</v>
      </c>
      <c r="E544" s="821" t="s">
        <v>2536</v>
      </c>
      <c r="F544" s="821" t="s">
        <v>2485</v>
      </c>
      <c r="G544" t="s">
        <v>5</v>
      </c>
      <c r="H544" t="s">
        <v>5</v>
      </c>
      <c r="I544" s="821" t="s">
        <v>940</v>
      </c>
    </row>
    <row r="545" spans="1:9" ht="11.25" customHeight="1">
      <c r="A545" s="821" t="s">
        <v>2329</v>
      </c>
      <c r="B545" s="821" t="s">
        <v>1</v>
      </c>
      <c r="C545" s="821" t="s">
        <v>2537</v>
      </c>
      <c r="D545" s="821" t="s">
        <v>2538</v>
      </c>
      <c r="E545" s="821" t="s">
        <v>2539</v>
      </c>
      <c r="F545" s="821" t="s">
        <v>2396</v>
      </c>
      <c r="G545" t="s">
        <v>5</v>
      </c>
      <c r="H545" t="s">
        <v>5</v>
      </c>
      <c r="I545" s="821" t="s">
        <v>940</v>
      </c>
    </row>
    <row r="546" spans="1:9" ht="11.25" customHeight="1">
      <c r="A546" s="821" t="s">
        <v>2329</v>
      </c>
      <c r="B546" s="821" t="s">
        <v>1</v>
      </c>
      <c r="C546" s="821" t="s">
        <v>2540</v>
      </c>
      <c r="D546" s="821" t="s">
        <v>2541</v>
      </c>
      <c r="E546" s="821" t="s">
        <v>2542</v>
      </c>
      <c r="F546" s="821" t="s">
        <v>2351</v>
      </c>
      <c r="G546" t="s">
        <v>5</v>
      </c>
      <c r="H546" t="s">
        <v>5</v>
      </c>
      <c r="I546" s="821" t="s">
        <v>940</v>
      </c>
    </row>
    <row r="547" spans="1:9" ht="11.25" customHeight="1">
      <c r="A547" s="821" t="s">
        <v>2329</v>
      </c>
      <c r="B547" s="821" t="s">
        <v>1</v>
      </c>
      <c r="C547" s="821" t="s">
        <v>2543</v>
      </c>
      <c r="D547" s="821" t="s">
        <v>2544</v>
      </c>
      <c r="E547" s="821" t="s">
        <v>2545</v>
      </c>
      <c r="F547" s="821" t="s">
        <v>2362</v>
      </c>
      <c r="G547" t="s">
        <v>5</v>
      </c>
      <c r="H547" t="s">
        <v>5</v>
      </c>
      <c r="I547" s="821" t="s">
        <v>940</v>
      </c>
    </row>
    <row r="548" spans="1:9" ht="11.25" customHeight="1">
      <c r="A548" s="821" t="s">
        <v>2329</v>
      </c>
      <c r="B548" s="821" t="s">
        <v>1</v>
      </c>
      <c r="C548" s="821" t="s">
        <v>3156</v>
      </c>
      <c r="D548" s="821" t="s">
        <v>3157</v>
      </c>
      <c r="E548" s="821" t="s">
        <v>3158</v>
      </c>
      <c r="F548" s="821" t="s">
        <v>2413</v>
      </c>
      <c r="G548" s="821" t="s">
        <v>3159</v>
      </c>
      <c r="H548" t="s">
        <v>5</v>
      </c>
      <c r="I548" s="821" t="s">
        <v>940</v>
      </c>
    </row>
    <row r="549" spans="1:9" ht="11.25" customHeight="1">
      <c r="A549" s="821" t="s">
        <v>2329</v>
      </c>
      <c r="B549" s="821" t="s">
        <v>1</v>
      </c>
      <c r="C549" s="821" t="s">
        <v>3160</v>
      </c>
      <c r="D549" s="821" t="s">
        <v>3161</v>
      </c>
      <c r="E549" s="821" t="s">
        <v>3162</v>
      </c>
      <c r="F549" s="821" t="s">
        <v>2362</v>
      </c>
      <c r="G549" t="s">
        <v>5</v>
      </c>
      <c r="H549" t="s">
        <v>5</v>
      </c>
      <c r="I549" s="821" t="s">
        <v>940</v>
      </c>
    </row>
    <row r="550" spans="1:9" ht="11.25" customHeight="1">
      <c r="A550" s="821" t="s">
        <v>2329</v>
      </c>
      <c r="B550" s="821" t="s">
        <v>1</v>
      </c>
      <c r="C550" s="821" t="s">
        <v>3163</v>
      </c>
      <c r="D550" s="821" t="s">
        <v>3164</v>
      </c>
      <c r="E550" s="821" t="s">
        <v>3165</v>
      </c>
      <c r="F550" s="821" t="s">
        <v>2362</v>
      </c>
      <c r="G550" t="s">
        <v>5</v>
      </c>
      <c r="H550" t="s">
        <v>5</v>
      </c>
      <c r="I550" s="821" t="s">
        <v>940</v>
      </c>
    </row>
    <row r="551" spans="1:9" ht="11.25" customHeight="1">
      <c r="A551" s="821" t="s">
        <v>2329</v>
      </c>
      <c r="B551" s="821" t="s">
        <v>1</v>
      </c>
      <c r="C551" s="821" t="s">
        <v>2546</v>
      </c>
      <c r="D551" s="821" t="s">
        <v>2547</v>
      </c>
      <c r="E551" s="821" t="s">
        <v>2548</v>
      </c>
      <c r="F551" s="821" t="s">
        <v>2351</v>
      </c>
      <c r="G551" s="821" t="s">
        <v>2549</v>
      </c>
      <c r="H551" t="s">
        <v>5</v>
      </c>
      <c r="I551" s="821" t="s">
        <v>940</v>
      </c>
    </row>
    <row r="552" spans="1:9" ht="11.25" customHeight="1">
      <c r="A552" s="821" t="s">
        <v>2329</v>
      </c>
      <c r="B552" s="821" t="s">
        <v>1</v>
      </c>
      <c r="C552" s="821" t="s">
        <v>3169</v>
      </c>
      <c r="D552" s="821" t="s">
        <v>3170</v>
      </c>
      <c r="E552" s="821" t="s">
        <v>3171</v>
      </c>
      <c r="F552" s="821" t="s">
        <v>2467</v>
      </c>
      <c r="G552" t="s">
        <v>5</v>
      </c>
      <c r="H552" t="s">
        <v>5</v>
      </c>
      <c r="I552" s="821" t="s">
        <v>940</v>
      </c>
    </row>
    <row r="553" spans="1:9" ht="11.25" customHeight="1">
      <c r="A553" s="821" t="s">
        <v>2329</v>
      </c>
      <c r="B553" s="821" t="s">
        <v>1</v>
      </c>
      <c r="C553" s="821" t="s">
        <v>2550</v>
      </c>
      <c r="D553" s="821" t="s">
        <v>2551</v>
      </c>
      <c r="E553" s="821" t="s">
        <v>2552</v>
      </c>
      <c r="F553" s="821" t="s">
        <v>2473</v>
      </c>
      <c r="G553" t="s">
        <v>5</v>
      </c>
      <c r="H553" t="s">
        <v>5</v>
      </c>
      <c r="I553" s="821" t="s">
        <v>940</v>
      </c>
    </row>
    <row r="554" spans="1:9" ht="11.25" customHeight="1">
      <c r="A554" s="821" t="s">
        <v>2329</v>
      </c>
      <c r="B554" s="821" t="s">
        <v>1</v>
      </c>
      <c r="C554" s="821" t="s">
        <v>3172</v>
      </c>
      <c r="D554" s="821" t="s">
        <v>3173</v>
      </c>
      <c r="E554" s="821" t="s">
        <v>3174</v>
      </c>
      <c r="F554" s="821" t="s">
        <v>2351</v>
      </c>
      <c r="G554" t="s">
        <v>5</v>
      </c>
      <c r="H554" t="s">
        <v>5</v>
      </c>
      <c r="I554" s="821" t="s">
        <v>940</v>
      </c>
    </row>
    <row r="555" spans="1:9" ht="11.25" customHeight="1">
      <c r="A555" s="821" t="s">
        <v>2329</v>
      </c>
      <c r="B555" s="821" t="s">
        <v>1</v>
      </c>
      <c r="C555" s="821" t="s">
        <v>3175</v>
      </c>
      <c r="D555" s="821" t="s">
        <v>3176</v>
      </c>
      <c r="E555" s="821" t="s">
        <v>3177</v>
      </c>
      <c r="F555" s="821" t="s">
        <v>2362</v>
      </c>
      <c r="G555" s="821" t="s">
        <v>3178</v>
      </c>
      <c r="H555" t="s">
        <v>5</v>
      </c>
      <c r="I555" s="821" t="s">
        <v>940</v>
      </c>
    </row>
    <row r="556" spans="1:9" ht="11.25" customHeight="1">
      <c r="A556" s="821" t="s">
        <v>2329</v>
      </c>
      <c r="B556" s="821" t="s">
        <v>1</v>
      </c>
      <c r="C556" s="821" t="s">
        <v>3182</v>
      </c>
      <c r="D556" s="821" t="s">
        <v>3183</v>
      </c>
      <c r="E556" s="821" t="s">
        <v>3184</v>
      </c>
      <c r="F556" s="821" t="s">
        <v>2413</v>
      </c>
      <c r="G556" t="s">
        <v>5</v>
      </c>
      <c r="H556" t="s">
        <v>5</v>
      </c>
      <c r="I556" s="821" t="s">
        <v>940</v>
      </c>
    </row>
    <row r="557" spans="1:9" ht="11.25" customHeight="1">
      <c r="A557" s="821" t="s">
        <v>2329</v>
      </c>
      <c r="B557" s="821" t="s">
        <v>1</v>
      </c>
      <c r="C557" s="821" t="s">
        <v>2556</v>
      </c>
      <c r="D557" s="821" t="s">
        <v>2557</v>
      </c>
      <c r="E557" s="821" t="s">
        <v>2558</v>
      </c>
      <c r="F557" s="821" t="s">
        <v>2418</v>
      </c>
      <c r="G557" t="s">
        <v>5</v>
      </c>
      <c r="H557" t="s">
        <v>5</v>
      </c>
      <c r="I557" s="821" t="s">
        <v>940</v>
      </c>
    </row>
    <row r="558" spans="1:9" ht="11.25" customHeight="1">
      <c r="A558" s="821" t="s">
        <v>2329</v>
      </c>
      <c r="B558" s="821" t="s">
        <v>1</v>
      </c>
      <c r="C558" s="821" t="s">
        <v>2559</v>
      </c>
      <c r="D558" s="821" t="s">
        <v>2560</v>
      </c>
      <c r="E558" s="821" t="s">
        <v>2561</v>
      </c>
      <c r="F558" s="821" t="s">
        <v>2413</v>
      </c>
      <c r="G558" s="821" t="s">
        <v>2562</v>
      </c>
      <c r="H558" t="s">
        <v>5</v>
      </c>
      <c r="I558" s="821" t="s">
        <v>940</v>
      </c>
    </row>
    <row r="559" spans="1:9" ht="11.25" customHeight="1">
      <c r="A559" s="821" t="s">
        <v>2329</v>
      </c>
      <c r="B559" s="821" t="s">
        <v>1</v>
      </c>
      <c r="C559" s="821" t="s">
        <v>2563</v>
      </c>
      <c r="D559" s="821" t="s">
        <v>2564</v>
      </c>
      <c r="E559" s="821" t="s">
        <v>2565</v>
      </c>
      <c r="F559" s="821" t="s">
        <v>2351</v>
      </c>
      <c r="G559" t="s">
        <v>5</v>
      </c>
      <c r="H559" t="s">
        <v>5</v>
      </c>
      <c r="I559" s="821" t="s">
        <v>940</v>
      </c>
    </row>
    <row r="560" spans="1:9" ht="11.25" customHeight="1">
      <c r="A560" s="821" t="s">
        <v>2329</v>
      </c>
      <c r="B560" s="821" t="s">
        <v>1</v>
      </c>
      <c r="C560" s="821" t="s">
        <v>2571</v>
      </c>
      <c r="D560" s="821" t="s">
        <v>2572</v>
      </c>
      <c r="E560" s="821" t="s">
        <v>2573</v>
      </c>
      <c r="F560" s="821" t="s">
        <v>2339</v>
      </c>
      <c r="G560" t="s">
        <v>5</v>
      </c>
      <c r="H560" s="821" t="s">
        <v>2392</v>
      </c>
      <c r="I560" s="821" t="s">
        <v>940</v>
      </c>
    </row>
    <row r="561" spans="1:9" ht="11.25" customHeight="1">
      <c r="A561" s="821" t="s">
        <v>2329</v>
      </c>
      <c r="B561" s="821" t="s">
        <v>1</v>
      </c>
      <c r="C561" s="821" t="s">
        <v>3185</v>
      </c>
      <c r="D561" s="821" t="s">
        <v>3186</v>
      </c>
      <c r="E561" s="821" t="s">
        <v>3187</v>
      </c>
      <c r="F561" s="821" t="s">
        <v>2418</v>
      </c>
      <c r="G561" t="s">
        <v>5</v>
      </c>
      <c r="H561" t="s">
        <v>5</v>
      </c>
      <c r="I561" s="821" t="s">
        <v>940</v>
      </c>
    </row>
    <row r="562" spans="1:9" ht="11.25" customHeight="1">
      <c r="A562" s="821" t="s">
        <v>2329</v>
      </c>
      <c r="B562" s="821" t="s">
        <v>1</v>
      </c>
      <c r="C562" s="821" t="s">
        <v>2577</v>
      </c>
      <c r="D562" s="821" t="s">
        <v>2578</v>
      </c>
      <c r="E562" s="821" t="s">
        <v>2579</v>
      </c>
      <c r="F562" s="821" t="s">
        <v>2580</v>
      </c>
      <c r="G562" t="s">
        <v>5</v>
      </c>
      <c r="H562" t="s">
        <v>5</v>
      </c>
      <c r="I562" s="821" t="s">
        <v>940</v>
      </c>
    </row>
    <row r="563" spans="1:9" ht="11.25" customHeight="1">
      <c r="A563" s="821" t="s">
        <v>2329</v>
      </c>
      <c r="B563" s="821" t="s">
        <v>1</v>
      </c>
      <c r="C563" s="821" t="s">
        <v>2581</v>
      </c>
      <c r="D563" s="821" t="s">
        <v>2582</v>
      </c>
      <c r="E563" s="821" t="s">
        <v>2583</v>
      </c>
      <c r="F563" s="821" t="s">
        <v>2485</v>
      </c>
      <c r="G563" t="s">
        <v>5</v>
      </c>
      <c r="H563" t="s">
        <v>5</v>
      </c>
      <c r="I563" s="821" t="s">
        <v>940</v>
      </c>
    </row>
    <row r="564" spans="1:9" ht="11.25" customHeight="1">
      <c r="A564" s="821" t="s">
        <v>2329</v>
      </c>
      <c r="B564" s="821" t="s">
        <v>1</v>
      </c>
      <c r="C564" s="821" t="s">
        <v>3195</v>
      </c>
      <c r="D564" s="821" t="s">
        <v>3196</v>
      </c>
      <c r="E564" s="821" t="s">
        <v>3197</v>
      </c>
      <c r="F564" s="821" t="s">
        <v>2362</v>
      </c>
      <c r="G564" t="s">
        <v>5</v>
      </c>
      <c r="H564" s="821" t="s">
        <v>3198</v>
      </c>
      <c r="I564" s="821" t="s">
        <v>940</v>
      </c>
    </row>
    <row r="565" spans="1:9" ht="11.25" customHeight="1">
      <c r="A565" s="821" t="s">
        <v>2329</v>
      </c>
      <c r="B565" s="821" t="s">
        <v>1</v>
      </c>
      <c r="C565" s="821" t="s">
        <v>3199</v>
      </c>
      <c r="D565" s="821" t="s">
        <v>3200</v>
      </c>
      <c r="E565" s="821" t="s">
        <v>3201</v>
      </c>
      <c r="F565" s="821" t="s">
        <v>2362</v>
      </c>
      <c r="G565" t="s">
        <v>5</v>
      </c>
      <c r="H565" t="s">
        <v>5</v>
      </c>
      <c r="I565" s="821" t="s">
        <v>940</v>
      </c>
    </row>
    <row r="566" spans="1:9" ht="11.25" customHeight="1">
      <c r="A566" s="821" t="s">
        <v>2329</v>
      </c>
      <c r="B566" s="821" t="s">
        <v>1</v>
      </c>
      <c r="C566" s="821" t="s">
        <v>2587</v>
      </c>
      <c r="D566" s="821" t="s">
        <v>2588</v>
      </c>
      <c r="E566" s="821" t="s">
        <v>2589</v>
      </c>
      <c r="F566" s="821" t="s">
        <v>2351</v>
      </c>
      <c r="G566" t="s">
        <v>5</v>
      </c>
      <c r="H566" t="s">
        <v>5</v>
      </c>
      <c r="I566" s="821" t="s">
        <v>940</v>
      </c>
    </row>
    <row r="567" spans="1:9" ht="11.25" customHeight="1">
      <c r="A567" s="821" t="s">
        <v>2329</v>
      </c>
      <c r="B567" s="821" t="s">
        <v>1</v>
      </c>
      <c r="C567" s="821" t="s">
        <v>2594</v>
      </c>
      <c r="D567" s="821" t="s">
        <v>2595</v>
      </c>
      <c r="E567" s="821" t="s">
        <v>2596</v>
      </c>
      <c r="F567" s="821" t="s">
        <v>2473</v>
      </c>
      <c r="G567" t="s">
        <v>5</v>
      </c>
      <c r="H567" t="s">
        <v>5</v>
      </c>
      <c r="I567" s="821" t="s">
        <v>940</v>
      </c>
    </row>
    <row r="568" spans="1:9" ht="11.25" customHeight="1">
      <c r="A568" s="821" t="s">
        <v>2329</v>
      </c>
      <c r="B568" s="821" t="s">
        <v>1</v>
      </c>
      <c r="C568" s="821" t="s">
        <v>2597</v>
      </c>
      <c r="D568" s="821" t="s">
        <v>2598</v>
      </c>
      <c r="E568" s="821" t="s">
        <v>2599</v>
      </c>
      <c r="F568" s="821" t="s">
        <v>2473</v>
      </c>
      <c r="G568" t="s">
        <v>5</v>
      </c>
      <c r="H568" t="s">
        <v>5</v>
      </c>
      <c r="I568" s="821" t="s">
        <v>940</v>
      </c>
    </row>
    <row r="569" spans="1:9" ht="11.25" customHeight="1">
      <c r="A569" s="821" t="s">
        <v>2329</v>
      </c>
      <c r="B569" s="821" t="s">
        <v>1</v>
      </c>
      <c r="C569" s="821" t="s">
        <v>2600</v>
      </c>
      <c r="D569" s="821" t="s">
        <v>2601</v>
      </c>
      <c r="E569" s="821" t="s">
        <v>2602</v>
      </c>
      <c r="F569" s="821" t="s">
        <v>2473</v>
      </c>
      <c r="G569" t="s">
        <v>5</v>
      </c>
      <c r="H569" t="s">
        <v>5</v>
      </c>
      <c r="I569" s="821" t="s">
        <v>940</v>
      </c>
    </row>
    <row r="570" spans="1:9" ht="11.25" customHeight="1">
      <c r="A570" s="821" t="s">
        <v>2329</v>
      </c>
      <c r="B570" s="821" t="s">
        <v>1</v>
      </c>
      <c r="C570" s="821" t="s">
        <v>3202</v>
      </c>
      <c r="D570" s="821" t="s">
        <v>3203</v>
      </c>
      <c r="E570" s="821" t="s">
        <v>3204</v>
      </c>
      <c r="F570" s="821" t="s">
        <v>2498</v>
      </c>
      <c r="G570" t="s">
        <v>5</v>
      </c>
      <c r="H570" t="s">
        <v>5</v>
      </c>
      <c r="I570" s="821" t="s">
        <v>940</v>
      </c>
    </row>
    <row r="571" spans="1:9" ht="11.25" customHeight="1">
      <c r="A571" s="821" t="s">
        <v>2329</v>
      </c>
      <c r="B571" s="821" t="s">
        <v>1</v>
      </c>
      <c r="C571" s="821" t="s">
        <v>2606</v>
      </c>
      <c r="D571" s="821" t="s">
        <v>2607</v>
      </c>
      <c r="E571" s="821" t="s">
        <v>2608</v>
      </c>
      <c r="F571" s="821" t="s">
        <v>2498</v>
      </c>
      <c r="G571" s="821" t="s">
        <v>2609</v>
      </c>
      <c r="H571" t="s">
        <v>5</v>
      </c>
      <c r="I571" s="821" t="s">
        <v>940</v>
      </c>
    </row>
    <row r="572" spans="1:9" ht="11.25" customHeight="1">
      <c r="A572" s="821" t="s">
        <v>2329</v>
      </c>
      <c r="B572" s="821" t="s">
        <v>1</v>
      </c>
      <c r="C572" s="821" t="s">
        <v>2613</v>
      </c>
      <c r="D572" s="821" t="s">
        <v>2614</v>
      </c>
      <c r="E572" s="821" t="s">
        <v>2615</v>
      </c>
      <c r="F572" s="821" t="s">
        <v>2351</v>
      </c>
      <c r="G572" t="s">
        <v>5</v>
      </c>
      <c r="H572" t="s">
        <v>5</v>
      </c>
      <c r="I572" s="821" t="s">
        <v>940</v>
      </c>
    </row>
    <row r="573" spans="1:9" ht="11.25" customHeight="1">
      <c r="A573" s="821" t="s">
        <v>2329</v>
      </c>
      <c r="B573" s="821" t="s">
        <v>1</v>
      </c>
      <c r="C573" s="821" t="s">
        <v>2616</v>
      </c>
      <c r="D573" s="821" t="s">
        <v>2617</v>
      </c>
      <c r="E573" s="821" t="s">
        <v>2618</v>
      </c>
      <c r="F573" s="821" t="s">
        <v>2619</v>
      </c>
      <c r="G573" t="s">
        <v>5</v>
      </c>
      <c r="H573" t="s">
        <v>5</v>
      </c>
      <c r="I573" s="821" t="s">
        <v>940</v>
      </c>
    </row>
    <row r="574" spans="1:9" ht="11.25" customHeight="1">
      <c r="A574" s="821" t="s">
        <v>2329</v>
      </c>
      <c r="B574" s="821" t="s">
        <v>1</v>
      </c>
      <c r="C574" s="821" t="s">
        <v>2620</v>
      </c>
      <c r="D574" s="821" t="s">
        <v>2621</v>
      </c>
      <c r="E574" s="821" t="s">
        <v>2622</v>
      </c>
      <c r="F574" s="821" t="s">
        <v>2623</v>
      </c>
      <c r="G574" t="s">
        <v>5</v>
      </c>
      <c r="H574" t="s">
        <v>5</v>
      </c>
      <c r="I574" s="821" t="s">
        <v>940</v>
      </c>
    </row>
    <row r="575" spans="1:9" ht="11.25" customHeight="1">
      <c r="A575" s="821" t="s">
        <v>2329</v>
      </c>
      <c r="B575" s="821" t="s">
        <v>1</v>
      </c>
      <c r="C575" s="821" t="s">
        <v>3216</v>
      </c>
      <c r="D575" s="821" t="s">
        <v>3217</v>
      </c>
      <c r="E575" s="821" t="s">
        <v>3218</v>
      </c>
      <c r="F575" s="821" t="s">
        <v>2418</v>
      </c>
      <c r="G575" t="s">
        <v>5</v>
      </c>
      <c r="H575" t="s">
        <v>5</v>
      </c>
      <c r="I575" s="821" t="s">
        <v>940</v>
      </c>
    </row>
    <row r="576" spans="1:9" ht="11.25" customHeight="1">
      <c r="A576" s="821" t="s">
        <v>2329</v>
      </c>
      <c r="B576" s="821" t="s">
        <v>1</v>
      </c>
      <c r="C576" s="821" t="s">
        <v>2652</v>
      </c>
      <c r="D576" s="821" t="s">
        <v>2653</v>
      </c>
      <c r="E576" s="821" t="s">
        <v>2654</v>
      </c>
      <c r="F576" s="821" t="s">
        <v>2502</v>
      </c>
      <c r="G576" t="s">
        <v>5</v>
      </c>
      <c r="H576" s="821" t="s">
        <v>2655</v>
      </c>
      <c r="I576" s="821" t="s">
        <v>940</v>
      </c>
    </row>
    <row r="577" spans="1:9" ht="11.25" customHeight="1">
      <c r="A577" s="821" t="s">
        <v>2329</v>
      </c>
      <c r="B577" s="821" t="s">
        <v>1</v>
      </c>
      <c r="C577" s="821" t="s">
        <v>3223</v>
      </c>
      <c r="D577" s="821" t="s">
        <v>3224</v>
      </c>
      <c r="E577" s="821" t="s">
        <v>3225</v>
      </c>
      <c r="F577" s="821" t="s">
        <v>2485</v>
      </c>
      <c r="G577" t="s">
        <v>5</v>
      </c>
      <c r="H577" s="821" t="s">
        <v>3226</v>
      </c>
      <c r="I577" s="821" t="s">
        <v>940</v>
      </c>
    </row>
    <row r="578" spans="1:9" ht="11.25" customHeight="1">
      <c r="A578" s="821" t="s">
        <v>2329</v>
      </c>
      <c r="B578" s="821" t="s">
        <v>1</v>
      </c>
      <c r="C578" s="821" t="s">
        <v>2660</v>
      </c>
      <c r="D578" s="821" t="s">
        <v>2661</v>
      </c>
      <c r="E578" s="821" t="s">
        <v>2662</v>
      </c>
      <c r="F578" s="821" t="s">
        <v>2623</v>
      </c>
      <c r="G578" t="s">
        <v>5</v>
      </c>
      <c r="H578" t="s">
        <v>5</v>
      </c>
      <c r="I578" s="821" t="s">
        <v>940</v>
      </c>
    </row>
    <row r="579" spans="1:9" ht="11.25" customHeight="1">
      <c r="A579" s="821" t="s">
        <v>2329</v>
      </c>
      <c r="B579" s="821" t="s">
        <v>1</v>
      </c>
      <c r="C579" s="821" t="s">
        <v>3227</v>
      </c>
      <c r="D579" s="821" t="s">
        <v>3228</v>
      </c>
      <c r="E579" s="821" t="s">
        <v>3229</v>
      </c>
      <c r="F579" s="821" t="s">
        <v>3230</v>
      </c>
      <c r="G579" t="s">
        <v>5</v>
      </c>
      <c r="H579" s="821" t="s">
        <v>3231</v>
      </c>
      <c r="I579" s="821" t="s">
        <v>940</v>
      </c>
    </row>
    <row r="580" spans="1:9" ht="11.25" customHeight="1">
      <c r="A580" s="821" t="s">
        <v>2329</v>
      </c>
      <c r="B580" s="821" t="s">
        <v>1</v>
      </c>
      <c r="C580" s="821" t="s">
        <v>3235</v>
      </c>
      <c r="D580" s="821" t="s">
        <v>3236</v>
      </c>
      <c r="E580" s="821" t="s">
        <v>3237</v>
      </c>
      <c r="F580" s="821" t="s">
        <v>2569</v>
      </c>
      <c r="G580" t="s">
        <v>5</v>
      </c>
      <c r="H580" t="s">
        <v>5</v>
      </c>
      <c r="I580" s="821" t="s">
        <v>940</v>
      </c>
    </row>
    <row r="581" spans="1:9" ht="11.25" customHeight="1">
      <c r="A581" s="821" t="s">
        <v>2329</v>
      </c>
      <c r="B581" s="821" t="s">
        <v>1</v>
      </c>
      <c r="C581" s="821" t="s">
        <v>2687</v>
      </c>
      <c r="D581" s="821" t="s">
        <v>2688</v>
      </c>
      <c r="E581" s="821" t="s">
        <v>2689</v>
      </c>
      <c r="F581" s="821" t="s">
        <v>2690</v>
      </c>
      <c r="G581" t="s">
        <v>5</v>
      </c>
      <c r="H581" t="s">
        <v>5</v>
      </c>
      <c r="I581" s="821" t="s">
        <v>940</v>
      </c>
    </row>
    <row r="582" spans="1:9" ht="11.25" customHeight="1">
      <c r="A582" s="821" t="s">
        <v>2329</v>
      </c>
      <c r="B582" s="821" t="s">
        <v>1</v>
      </c>
      <c r="C582" s="821" t="s">
        <v>2691</v>
      </c>
      <c r="D582" s="821" t="s">
        <v>2692</v>
      </c>
      <c r="E582" s="821" t="s">
        <v>2693</v>
      </c>
      <c r="F582" s="821" t="s">
        <v>2498</v>
      </c>
      <c r="G582" t="s">
        <v>5</v>
      </c>
      <c r="H582" s="821" t="s">
        <v>2694</v>
      </c>
      <c r="I582" s="821" t="s">
        <v>940</v>
      </c>
    </row>
    <row r="583" spans="1:9" ht="11.25" customHeight="1">
      <c r="A583" s="821" t="s">
        <v>2329</v>
      </c>
      <c r="B583" s="821" t="s">
        <v>1</v>
      </c>
      <c r="C583" s="821" t="s">
        <v>3238</v>
      </c>
      <c r="D583" s="821" t="s">
        <v>3239</v>
      </c>
      <c r="E583" s="821" t="s">
        <v>3240</v>
      </c>
      <c r="F583" s="821" t="s">
        <v>2418</v>
      </c>
      <c r="G583" t="s">
        <v>5</v>
      </c>
      <c r="H583" t="s">
        <v>5</v>
      </c>
      <c r="I583" s="821" t="s">
        <v>940</v>
      </c>
    </row>
    <row r="584" spans="1:9" ht="11.25" customHeight="1">
      <c r="A584" s="821" t="s">
        <v>2329</v>
      </c>
      <c r="B584" s="821" t="s">
        <v>1</v>
      </c>
      <c r="C584" s="821" t="s">
        <v>3366</v>
      </c>
      <c r="D584" s="821" t="s">
        <v>3367</v>
      </c>
      <c r="E584" s="821" t="s">
        <v>3368</v>
      </c>
      <c r="F584" s="821" t="s">
        <v>3369</v>
      </c>
      <c r="G584" t="s">
        <v>5</v>
      </c>
      <c r="H584" t="s">
        <v>5</v>
      </c>
      <c r="I584" s="821" t="s">
        <v>940</v>
      </c>
    </row>
    <row r="585" spans="1:9" ht="11.25" customHeight="1">
      <c r="A585" s="821" t="s">
        <v>2329</v>
      </c>
      <c r="B585" s="821" t="s">
        <v>1</v>
      </c>
      <c r="C585" s="821" t="s">
        <v>3241</v>
      </c>
      <c r="D585" s="821" t="s">
        <v>3242</v>
      </c>
      <c r="E585" s="821" t="s">
        <v>3243</v>
      </c>
      <c r="F585" s="821" t="s">
        <v>2580</v>
      </c>
      <c r="G585" t="s">
        <v>5</v>
      </c>
      <c r="H585" s="821" t="s">
        <v>3099</v>
      </c>
      <c r="I585" s="821" t="s">
        <v>940</v>
      </c>
    </row>
    <row r="586" spans="1:9" ht="11.25" customHeight="1">
      <c r="A586" s="821" t="s">
        <v>2329</v>
      </c>
      <c r="B586" s="821" t="s">
        <v>1</v>
      </c>
      <c r="C586" s="821" t="s">
        <v>3244</v>
      </c>
      <c r="D586" s="821" t="s">
        <v>3245</v>
      </c>
      <c r="E586" s="821" t="s">
        <v>3246</v>
      </c>
      <c r="F586" s="821" t="s">
        <v>2418</v>
      </c>
      <c r="G586" t="s">
        <v>5</v>
      </c>
      <c r="H586" s="821" t="s">
        <v>2405</v>
      </c>
      <c r="I586" s="821" t="s">
        <v>940</v>
      </c>
    </row>
    <row r="587" spans="1:9" ht="11.25" customHeight="1">
      <c r="A587" s="821" t="s">
        <v>2329</v>
      </c>
      <c r="B587" s="821" t="s">
        <v>1</v>
      </c>
      <c r="C587" s="821" t="s">
        <v>3370</v>
      </c>
      <c r="D587" s="821" t="s">
        <v>3371</v>
      </c>
      <c r="E587" s="821" t="s">
        <v>3372</v>
      </c>
      <c r="F587" s="821" t="s">
        <v>2418</v>
      </c>
      <c r="G587" t="s">
        <v>5</v>
      </c>
      <c r="H587" s="821" t="s">
        <v>3373</v>
      </c>
      <c r="I587" s="821" t="s">
        <v>940</v>
      </c>
    </row>
    <row r="588" spans="1:9" ht="11.25" customHeight="1">
      <c r="A588" s="821" t="s">
        <v>2329</v>
      </c>
      <c r="B588" s="821" t="s">
        <v>1</v>
      </c>
      <c r="C588" s="821" t="s">
        <v>2704</v>
      </c>
      <c r="D588" s="821" t="s">
        <v>2705</v>
      </c>
      <c r="E588" s="821" t="s">
        <v>2706</v>
      </c>
      <c r="F588" s="821" t="s">
        <v>2355</v>
      </c>
      <c r="G588" t="s">
        <v>5</v>
      </c>
      <c r="H588" t="s">
        <v>5</v>
      </c>
      <c r="I588" s="821" t="s">
        <v>940</v>
      </c>
    </row>
    <row r="589" spans="1:9" ht="11.25" customHeight="1">
      <c r="A589" s="821" t="s">
        <v>2329</v>
      </c>
      <c r="B589" s="821" t="s">
        <v>1</v>
      </c>
      <c r="C589" s="821" t="s">
        <v>3247</v>
      </c>
      <c r="D589" s="821" t="s">
        <v>3248</v>
      </c>
      <c r="E589" s="821" t="s">
        <v>3249</v>
      </c>
      <c r="F589" s="821" t="s">
        <v>2498</v>
      </c>
      <c r="G589" t="s">
        <v>5</v>
      </c>
      <c r="H589" t="s">
        <v>5</v>
      </c>
      <c r="I589" s="821" t="s">
        <v>940</v>
      </c>
    </row>
    <row r="590" spans="1:9" ht="11.25" customHeight="1">
      <c r="A590" s="821" t="s">
        <v>2329</v>
      </c>
      <c r="B590" s="821" t="s">
        <v>1</v>
      </c>
      <c r="C590" s="821" t="s">
        <v>2714</v>
      </c>
      <c r="D590" s="821" t="s">
        <v>2715</v>
      </c>
      <c r="E590" s="821" t="s">
        <v>2716</v>
      </c>
      <c r="F590" s="821" t="s">
        <v>2382</v>
      </c>
      <c r="G590" t="s">
        <v>5</v>
      </c>
      <c r="H590" t="s">
        <v>5</v>
      </c>
      <c r="I590" s="821" t="s">
        <v>940</v>
      </c>
    </row>
    <row r="591" spans="1:9" ht="11.25" customHeight="1">
      <c r="A591" s="821" t="s">
        <v>2329</v>
      </c>
      <c r="B591" s="821" t="s">
        <v>1</v>
      </c>
      <c r="C591" s="821" t="s">
        <v>3250</v>
      </c>
      <c r="D591" s="821" t="s">
        <v>3251</v>
      </c>
      <c r="E591" s="821" t="s">
        <v>3252</v>
      </c>
      <c r="F591" s="821" t="s">
        <v>2569</v>
      </c>
      <c r="G591" t="s">
        <v>5</v>
      </c>
      <c r="H591" t="s">
        <v>5</v>
      </c>
      <c r="I591" s="821" t="s">
        <v>940</v>
      </c>
    </row>
    <row r="592" spans="1:9" ht="11.25" customHeight="1">
      <c r="A592" s="821" t="s">
        <v>2329</v>
      </c>
      <c r="B592" s="821" t="s">
        <v>1</v>
      </c>
      <c r="C592" s="821" t="s">
        <v>2720</v>
      </c>
      <c r="D592" s="821" t="s">
        <v>2721</v>
      </c>
      <c r="E592" s="821" t="s">
        <v>2722</v>
      </c>
      <c r="F592" s="821" t="s">
        <v>2498</v>
      </c>
      <c r="G592" t="s">
        <v>5</v>
      </c>
      <c r="H592" t="s">
        <v>5</v>
      </c>
      <c r="I592" s="821" t="s">
        <v>940</v>
      </c>
    </row>
    <row r="593" spans="1:9" ht="11.25" customHeight="1">
      <c r="A593" s="821" t="s">
        <v>2329</v>
      </c>
      <c r="B593" s="821" t="s">
        <v>1</v>
      </c>
      <c r="C593" s="821" t="s">
        <v>2735</v>
      </c>
      <c r="D593" s="821" t="s">
        <v>2736</v>
      </c>
      <c r="E593" s="821" t="s">
        <v>2737</v>
      </c>
      <c r="F593" s="821" t="s">
        <v>2623</v>
      </c>
      <c r="G593" t="s">
        <v>5</v>
      </c>
      <c r="H593" t="s">
        <v>5</v>
      </c>
      <c r="I593" s="821" t="s">
        <v>940</v>
      </c>
    </row>
    <row r="594" spans="1:9" ht="11.25" customHeight="1">
      <c r="A594" s="821" t="s">
        <v>2329</v>
      </c>
      <c r="B594" s="821" t="s">
        <v>1</v>
      </c>
      <c r="C594" s="821" t="s">
        <v>2738</v>
      </c>
      <c r="D594" s="821" t="s">
        <v>2739</v>
      </c>
      <c r="E594" s="821" t="s">
        <v>2740</v>
      </c>
      <c r="F594" s="821" t="s">
        <v>2623</v>
      </c>
      <c r="G594" s="821" t="s">
        <v>2741</v>
      </c>
      <c r="H594" t="s">
        <v>5</v>
      </c>
      <c r="I594" s="821" t="s">
        <v>940</v>
      </c>
    </row>
    <row r="595" spans="1:9" ht="11.25" customHeight="1">
      <c r="A595" s="821" t="s">
        <v>2329</v>
      </c>
      <c r="B595" s="821" t="s">
        <v>1</v>
      </c>
      <c r="C595" s="821" t="s">
        <v>3256</v>
      </c>
      <c r="D595" s="821" t="s">
        <v>3257</v>
      </c>
      <c r="E595" s="821" t="s">
        <v>3258</v>
      </c>
      <c r="F595" s="821" t="s">
        <v>2569</v>
      </c>
      <c r="G595" s="821" t="s">
        <v>3259</v>
      </c>
      <c r="H595" t="s">
        <v>5</v>
      </c>
      <c r="I595" s="821" t="s">
        <v>940</v>
      </c>
    </row>
    <row r="596" spans="1:9" ht="11.25" customHeight="1">
      <c r="A596" s="821" t="s">
        <v>2329</v>
      </c>
      <c r="B596" s="821" t="s">
        <v>1</v>
      </c>
      <c r="C596" s="821" t="s">
        <v>2742</v>
      </c>
      <c r="D596" s="821" t="s">
        <v>2743</v>
      </c>
      <c r="E596" s="821" t="s">
        <v>2744</v>
      </c>
      <c r="F596" s="821" t="s">
        <v>2351</v>
      </c>
      <c r="G596" s="821" t="s">
        <v>2741</v>
      </c>
      <c r="H596" t="s">
        <v>5</v>
      </c>
      <c r="I596" s="821" t="s">
        <v>940</v>
      </c>
    </row>
    <row r="597" spans="1:9" ht="11.25" customHeight="1">
      <c r="A597" s="821" t="s">
        <v>2329</v>
      </c>
      <c r="B597" s="821" t="s">
        <v>1</v>
      </c>
      <c r="C597" s="821" t="s">
        <v>3374</v>
      </c>
      <c r="D597" s="821" t="s">
        <v>3375</v>
      </c>
      <c r="E597" s="821" t="s">
        <v>3376</v>
      </c>
      <c r="F597" s="821" t="s">
        <v>2413</v>
      </c>
      <c r="G597" t="s">
        <v>5</v>
      </c>
      <c r="H597" t="s">
        <v>5</v>
      </c>
      <c r="I597" s="821" t="s">
        <v>940</v>
      </c>
    </row>
    <row r="598" spans="1:9" ht="11.25" customHeight="1">
      <c r="A598" s="821" t="s">
        <v>2329</v>
      </c>
      <c r="B598" s="821" t="s">
        <v>1</v>
      </c>
      <c r="C598" s="821" t="s">
        <v>3263</v>
      </c>
      <c r="D598" s="821" t="s">
        <v>3264</v>
      </c>
      <c r="E598" s="821" t="s">
        <v>3265</v>
      </c>
      <c r="F598" s="821" t="s">
        <v>2413</v>
      </c>
      <c r="G598" t="s">
        <v>5</v>
      </c>
      <c r="H598" t="s">
        <v>5</v>
      </c>
      <c r="I598" s="821" t="s">
        <v>940</v>
      </c>
    </row>
    <row r="599" spans="1:9" ht="11.25" customHeight="1">
      <c r="A599" s="821" t="s">
        <v>2329</v>
      </c>
      <c r="B599" s="821" t="s">
        <v>1</v>
      </c>
      <c r="C599" s="821" t="s">
        <v>3266</v>
      </c>
      <c r="D599" s="821" t="s">
        <v>3267</v>
      </c>
      <c r="E599" s="821" t="s">
        <v>3268</v>
      </c>
      <c r="F599" s="821" t="s">
        <v>2400</v>
      </c>
      <c r="G599" t="s">
        <v>5</v>
      </c>
      <c r="H599" t="s">
        <v>5</v>
      </c>
      <c r="I599" s="821" t="s">
        <v>940</v>
      </c>
    </row>
    <row r="600" spans="1:9" ht="11.25" customHeight="1">
      <c r="A600" s="821" t="s">
        <v>2329</v>
      </c>
      <c r="B600" s="821" t="s">
        <v>1</v>
      </c>
      <c r="C600" s="821" t="s">
        <v>2748</v>
      </c>
      <c r="D600" s="821" t="s">
        <v>2749</v>
      </c>
      <c r="E600" s="821" t="s">
        <v>2750</v>
      </c>
      <c r="F600" s="821" t="s">
        <v>2351</v>
      </c>
      <c r="G600" t="s">
        <v>5</v>
      </c>
      <c r="H600" s="821" t="s">
        <v>2751</v>
      </c>
      <c r="I600" s="821" t="s">
        <v>940</v>
      </c>
    </row>
    <row r="601" spans="1:9" ht="11.25" customHeight="1">
      <c r="A601" s="821" t="s">
        <v>2329</v>
      </c>
      <c r="B601" s="821" t="s">
        <v>1</v>
      </c>
      <c r="C601" s="821" t="s">
        <v>2760</v>
      </c>
      <c r="D601" s="821" t="s">
        <v>2761</v>
      </c>
      <c r="E601" s="821" t="s">
        <v>2762</v>
      </c>
      <c r="F601" s="821" t="s">
        <v>2351</v>
      </c>
      <c r="G601" t="s">
        <v>5</v>
      </c>
      <c r="H601" s="821" t="s">
        <v>2763</v>
      </c>
      <c r="I601" s="821" t="s">
        <v>940</v>
      </c>
    </row>
    <row r="602" spans="1:9" ht="11.25" customHeight="1">
      <c r="A602" s="821" t="s">
        <v>2329</v>
      </c>
      <c r="B602" s="821" t="s">
        <v>1</v>
      </c>
      <c r="C602" s="821" t="s">
        <v>2764</v>
      </c>
      <c r="D602" s="821" t="s">
        <v>2765</v>
      </c>
      <c r="E602" s="821" t="s">
        <v>2766</v>
      </c>
      <c r="F602" s="821" t="s">
        <v>2351</v>
      </c>
      <c r="G602" t="s">
        <v>5</v>
      </c>
      <c r="H602" t="s">
        <v>5</v>
      </c>
      <c r="I602" s="821" t="s">
        <v>940</v>
      </c>
    </row>
    <row r="603" spans="1:9" ht="11.25" customHeight="1">
      <c r="A603" s="821" t="s">
        <v>2329</v>
      </c>
      <c r="B603" s="821" t="s">
        <v>1</v>
      </c>
      <c r="C603" s="821" t="s">
        <v>2767</v>
      </c>
      <c r="D603" s="821" t="s">
        <v>2768</v>
      </c>
      <c r="E603" s="821" t="s">
        <v>2769</v>
      </c>
      <c r="F603" s="821" t="s">
        <v>2351</v>
      </c>
      <c r="G603" t="s">
        <v>5</v>
      </c>
      <c r="H603" s="821" t="s">
        <v>2770</v>
      </c>
      <c r="I603" s="821" t="s">
        <v>940</v>
      </c>
    </row>
    <row r="604" spans="1:9" ht="11.25" customHeight="1">
      <c r="A604" s="821" t="s">
        <v>2329</v>
      </c>
      <c r="B604" s="821" t="s">
        <v>1</v>
      </c>
      <c r="C604" s="821" t="s">
        <v>2771</v>
      </c>
      <c r="D604" s="821" t="s">
        <v>2772</v>
      </c>
      <c r="E604" s="821" t="s">
        <v>2773</v>
      </c>
      <c r="F604" s="821" t="s">
        <v>2351</v>
      </c>
      <c r="G604" t="s">
        <v>5</v>
      </c>
      <c r="H604" s="821" t="s">
        <v>2774</v>
      </c>
      <c r="I604" s="821" t="s">
        <v>940</v>
      </c>
    </row>
    <row r="605" spans="1:9" ht="11.25" customHeight="1">
      <c r="A605" s="821" t="s">
        <v>2329</v>
      </c>
      <c r="B605" s="821" t="s">
        <v>1</v>
      </c>
      <c r="C605" s="821" t="s">
        <v>2775</v>
      </c>
      <c r="D605" s="821" t="s">
        <v>2776</v>
      </c>
      <c r="E605" s="821" t="s">
        <v>2777</v>
      </c>
      <c r="F605" s="821" t="s">
        <v>2351</v>
      </c>
      <c r="G605" t="s">
        <v>5</v>
      </c>
      <c r="H605" t="s">
        <v>5</v>
      </c>
      <c r="I605" s="821" t="s">
        <v>940</v>
      </c>
    </row>
    <row r="606" spans="1:9" ht="11.25" customHeight="1">
      <c r="A606" s="821" t="s">
        <v>2329</v>
      </c>
      <c r="B606" s="821" t="s">
        <v>1</v>
      </c>
      <c r="C606" s="821" t="s">
        <v>2778</v>
      </c>
      <c r="D606" s="821" t="s">
        <v>2779</v>
      </c>
      <c r="E606" s="821" t="s">
        <v>2780</v>
      </c>
      <c r="F606" s="821" t="s">
        <v>2351</v>
      </c>
      <c r="G606" t="s">
        <v>5</v>
      </c>
      <c r="H606" t="s">
        <v>5</v>
      </c>
      <c r="I606" s="821" t="s">
        <v>940</v>
      </c>
    </row>
    <row r="607" spans="1:9" ht="11.25" customHeight="1">
      <c r="A607" s="821" t="s">
        <v>2329</v>
      </c>
      <c r="B607" s="821" t="s">
        <v>1</v>
      </c>
      <c r="C607" s="821" t="s">
        <v>3269</v>
      </c>
      <c r="D607" s="821" t="s">
        <v>3270</v>
      </c>
      <c r="E607" s="821" t="s">
        <v>3271</v>
      </c>
      <c r="F607" s="821" t="s">
        <v>2351</v>
      </c>
      <c r="G607" t="s">
        <v>5</v>
      </c>
      <c r="H607" s="821" t="s">
        <v>3272</v>
      </c>
      <c r="I607" s="821" t="s">
        <v>940</v>
      </c>
    </row>
    <row r="608" spans="1:9" ht="11.25" customHeight="1">
      <c r="A608" s="821" t="s">
        <v>2329</v>
      </c>
      <c r="B608" s="821" t="s">
        <v>1</v>
      </c>
      <c r="C608" s="821" t="s">
        <v>2784</v>
      </c>
      <c r="D608" s="821" t="s">
        <v>2785</v>
      </c>
      <c r="E608" s="821" t="s">
        <v>2786</v>
      </c>
      <c r="F608" s="821" t="s">
        <v>2351</v>
      </c>
      <c r="G608" t="s">
        <v>5</v>
      </c>
      <c r="H608" t="s">
        <v>5</v>
      </c>
      <c r="I608" s="821" t="s">
        <v>940</v>
      </c>
    </row>
    <row r="609" spans="1:9" ht="11.25" customHeight="1">
      <c r="A609" s="821" t="s">
        <v>2329</v>
      </c>
      <c r="B609" s="821" t="s">
        <v>1</v>
      </c>
      <c r="C609" s="821" t="s">
        <v>3273</v>
      </c>
      <c r="D609" s="821" t="s">
        <v>2788</v>
      </c>
      <c r="E609" s="821" t="s">
        <v>3274</v>
      </c>
      <c r="F609" s="821" t="s">
        <v>2878</v>
      </c>
      <c r="G609" t="s">
        <v>5</v>
      </c>
      <c r="H609" s="821" t="s">
        <v>2405</v>
      </c>
      <c r="I609" s="821" t="s">
        <v>940</v>
      </c>
    </row>
    <row r="610" spans="1:9" ht="11.25" customHeight="1">
      <c r="A610" s="821" t="s">
        <v>2329</v>
      </c>
      <c r="B610" s="821" t="s">
        <v>1</v>
      </c>
      <c r="C610" s="821" t="s">
        <v>2790</v>
      </c>
      <c r="D610" s="821" t="s">
        <v>2788</v>
      </c>
      <c r="E610" s="821" t="s">
        <v>2791</v>
      </c>
      <c r="F610" s="821" t="s">
        <v>2759</v>
      </c>
      <c r="G610" t="s">
        <v>5</v>
      </c>
      <c r="H610" t="s">
        <v>5</v>
      </c>
      <c r="I610" s="821" t="s">
        <v>940</v>
      </c>
    </row>
    <row r="611" spans="1:9" ht="11.25" customHeight="1">
      <c r="A611" s="821" t="s">
        <v>2329</v>
      </c>
      <c r="B611" s="821" t="s">
        <v>1</v>
      </c>
      <c r="C611" s="821" t="s">
        <v>2792</v>
      </c>
      <c r="D611" s="821" t="s">
        <v>2793</v>
      </c>
      <c r="E611" s="821" t="s">
        <v>2794</v>
      </c>
      <c r="F611" s="821" t="s">
        <v>2351</v>
      </c>
      <c r="G611" t="s">
        <v>5</v>
      </c>
      <c r="H611" t="s">
        <v>5</v>
      </c>
      <c r="I611" s="821" t="s">
        <v>940</v>
      </c>
    </row>
    <row r="612" spans="1:9" ht="11.25" customHeight="1">
      <c r="A612" s="821" t="s">
        <v>2329</v>
      </c>
      <c r="B612" s="821" t="s">
        <v>1</v>
      </c>
      <c r="C612" s="821" t="s">
        <v>3278</v>
      </c>
      <c r="D612" s="821" t="s">
        <v>3279</v>
      </c>
      <c r="E612" s="821" t="s">
        <v>3280</v>
      </c>
      <c r="F612" s="821" t="s">
        <v>2569</v>
      </c>
      <c r="G612" t="s">
        <v>5</v>
      </c>
      <c r="H612" t="s">
        <v>5</v>
      </c>
      <c r="I612" s="821" t="s">
        <v>940</v>
      </c>
    </row>
    <row r="613" spans="1:9" ht="11.25" customHeight="1">
      <c r="A613" s="821" t="s">
        <v>2329</v>
      </c>
      <c r="B613" s="821" t="s">
        <v>1</v>
      </c>
      <c r="C613" s="821" t="s">
        <v>2799</v>
      </c>
      <c r="D613" s="821" t="s">
        <v>2800</v>
      </c>
      <c r="E613" s="821" t="s">
        <v>2801</v>
      </c>
      <c r="F613" s="821" t="s">
        <v>2400</v>
      </c>
      <c r="G613" t="s">
        <v>5</v>
      </c>
      <c r="H613" t="s">
        <v>5</v>
      </c>
      <c r="I613" s="821" t="s">
        <v>940</v>
      </c>
    </row>
    <row r="614" spans="1:9" ht="11.25" customHeight="1">
      <c r="A614" s="821" t="s">
        <v>2329</v>
      </c>
      <c r="B614" s="821" t="s">
        <v>1</v>
      </c>
      <c r="C614" s="821" t="s">
        <v>3377</v>
      </c>
      <c r="D614" s="821" t="s">
        <v>3378</v>
      </c>
      <c r="E614" s="821" t="s">
        <v>3379</v>
      </c>
      <c r="F614" s="821" t="s">
        <v>2418</v>
      </c>
      <c r="G614" t="s">
        <v>5</v>
      </c>
      <c r="H614" s="821" t="s">
        <v>3380</v>
      </c>
      <c r="I614" s="821" t="s">
        <v>940</v>
      </c>
    </row>
    <row r="615" spans="1:9" ht="11.25" customHeight="1">
      <c r="A615" s="821" t="s">
        <v>2329</v>
      </c>
      <c r="B615" s="821" t="s">
        <v>1</v>
      </c>
      <c r="C615" s="821" t="s">
        <v>2811</v>
      </c>
      <c r="D615" s="821" t="s">
        <v>2812</v>
      </c>
      <c r="E615" s="821" t="s">
        <v>2813</v>
      </c>
      <c r="F615" s="821" t="s">
        <v>2623</v>
      </c>
      <c r="G615" t="s">
        <v>5</v>
      </c>
      <c r="H615" s="821" t="s">
        <v>2405</v>
      </c>
      <c r="I615" s="821" t="s">
        <v>940</v>
      </c>
    </row>
    <row r="616" spans="1:9" ht="11.25" customHeight="1">
      <c r="A616" s="821" t="s">
        <v>2329</v>
      </c>
      <c r="B616" s="821" t="s">
        <v>1</v>
      </c>
      <c r="C616" s="821" t="s">
        <v>2814</v>
      </c>
      <c r="D616" s="821" t="s">
        <v>2815</v>
      </c>
      <c r="E616" s="821" t="s">
        <v>2816</v>
      </c>
      <c r="F616" s="821" t="s">
        <v>2351</v>
      </c>
      <c r="G616" t="s">
        <v>5</v>
      </c>
      <c r="H616" s="821" t="s">
        <v>2817</v>
      </c>
      <c r="I616" s="821" t="s">
        <v>940</v>
      </c>
    </row>
    <row r="617" spans="1:9" ht="11.25" customHeight="1">
      <c r="A617" s="821" t="s">
        <v>2329</v>
      </c>
      <c r="B617" s="821" t="s">
        <v>1</v>
      </c>
      <c r="C617" s="821" t="s">
        <v>3288</v>
      </c>
      <c r="D617" s="821" t="s">
        <v>3289</v>
      </c>
      <c r="E617" s="821" t="s">
        <v>3290</v>
      </c>
      <c r="F617" s="821" t="s">
        <v>2569</v>
      </c>
      <c r="G617" t="s">
        <v>5</v>
      </c>
      <c r="H617" t="s">
        <v>5</v>
      </c>
      <c r="I617" s="821" t="s">
        <v>940</v>
      </c>
    </row>
    <row r="618" spans="1:9" ht="11.25" customHeight="1">
      <c r="A618" s="821" t="s">
        <v>2329</v>
      </c>
      <c r="B618" s="821" t="s">
        <v>1</v>
      </c>
      <c r="C618" s="821" t="s">
        <v>2818</v>
      </c>
      <c r="D618" s="821" t="s">
        <v>2819</v>
      </c>
      <c r="E618" s="821" t="s">
        <v>2820</v>
      </c>
      <c r="F618" s="821" t="s">
        <v>2569</v>
      </c>
      <c r="G618" t="s">
        <v>5</v>
      </c>
      <c r="H618" t="s">
        <v>5</v>
      </c>
      <c r="I618" s="821" t="s">
        <v>940</v>
      </c>
    </row>
    <row r="619" spans="1:9" ht="11.25" customHeight="1">
      <c r="A619" s="821" t="s">
        <v>2329</v>
      </c>
      <c r="B619" s="821" t="s">
        <v>1</v>
      </c>
      <c r="C619" s="821" t="s">
        <v>2821</v>
      </c>
      <c r="D619" s="821" t="s">
        <v>2822</v>
      </c>
      <c r="E619" s="821" t="s">
        <v>2823</v>
      </c>
      <c r="F619" s="821" t="s">
        <v>2498</v>
      </c>
      <c r="G619" t="s">
        <v>5</v>
      </c>
      <c r="H619" t="s">
        <v>5</v>
      </c>
      <c r="I619" s="821" t="s">
        <v>940</v>
      </c>
    </row>
    <row r="620" spans="1:9" ht="11.25" customHeight="1">
      <c r="A620" s="821" t="s">
        <v>2329</v>
      </c>
      <c r="B620" s="821" t="s">
        <v>1</v>
      </c>
      <c r="C620" s="821" t="s">
        <v>3291</v>
      </c>
      <c r="D620" s="821" t="s">
        <v>3292</v>
      </c>
      <c r="E620" s="821" t="s">
        <v>3293</v>
      </c>
      <c r="F620" s="821" t="s">
        <v>2418</v>
      </c>
      <c r="G620" t="s">
        <v>5</v>
      </c>
      <c r="H620" t="s">
        <v>5</v>
      </c>
      <c r="I620" s="821" t="s">
        <v>940</v>
      </c>
    </row>
    <row r="621" spans="1:9" ht="11.25" customHeight="1">
      <c r="A621" s="821" t="s">
        <v>2329</v>
      </c>
      <c r="B621" s="821" t="s">
        <v>1</v>
      </c>
      <c r="C621" s="821" t="s">
        <v>3294</v>
      </c>
      <c r="D621" s="821" t="s">
        <v>3295</v>
      </c>
      <c r="E621" s="821" t="s">
        <v>3296</v>
      </c>
      <c r="F621" s="821" t="s">
        <v>2498</v>
      </c>
      <c r="G621" t="s">
        <v>5</v>
      </c>
      <c r="H621" t="s">
        <v>5</v>
      </c>
      <c r="I621" s="821" t="s">
        <v>940</v>
      </c>
    </row>
    <row r="622" spans="1:9" ht="11.25" customHeight="1">
      <c r="A622" s="821" t="s">
        <v>2329</v>
      </c>
      <c r="B622" s="821" t="s">
        <v>1</v>
      </c>
      <c r="C622" s="821" t="s">
        <v>2840</v>
      </c>
      <c r="D622" s="821" t="s">
        <v>2841</v>
      </c>
      <c r="E622" s="821" t="s">
        <v>2842</v>
      </c>
      <c r="F622" s="821" t="s">
        <v>2473</v>
      </c>
      <c r="G622" t="s">
        <v>5</v>
      </c>
      <c r="H622" t="s">
        <v>5</v>
      </c>
      <c r="I622" s="821" t="s">
        <v>940</v>
      </c>
    </row>
    <row r="623" spans="1:9" ht="11.25" customHeight="1">
      <c r="A623" s="821" t="s">
        <v>2329</v>
      </c>
      <c r="B623" s="821" t="s">
        <v>1</v>
      </c>
      <c r="C623" s="821" t="s">
        <v>2843</v>
      </c>
      <c r="D623" s="821" t="s">
        <v>2844</v>
      </c>
      <c r="E623" s="821" t="s">
        <v>2845</v>
      </c>
      <c r="F623" s="821" t="s">
        <v>2351</v>
      </c>
      <c r="G623" t="s">
        <v>5</v>
      </c>
      <c r="H623" t="s">
        <v>5</v>
      </c>
      <c r="I623" s="821" t="s">
        <v>940</v>
      </c>
    </row>
    <row r="624" spans="1:9" ht="11.25" customHeight="1">
      <c r="A624" s="821" t="s">
        <v>2329</v>
      </c>
      <c r="B624" s="821" t="s">
        <v>1</v>
      </c>
      <c r="C624" s="821" t="s">
        <v>3381</v>
      </c>
      <c r="D624" s="821" t="s">
        <v>3382</v>
      </c>
      <c r="E624" s="821" t="s">
        <v>3383</v>
      </c>
      <c r="F624" s="821" t="s">
        <v>3384</v>
      </c>
      <c r="G624" s="821" t="s">
        <v>3385</v>
      </c>
      <c r="H624" t="s">
        <v>5</v>
      </c>
      <c r="I624" s="821" t="s">
        <v>940</v>
      </c>
    </row>
    <row r="625" spans="1:9" ht="11.25" customHeight="1">
      <c r="A625" s="821" t="s">
        <v>2329</v>
      </c>
      <c r="B625" s="821" t="s">
        <v>1</v>
      </c>
      <c r="C625" s="821" t="s">
        <v>3300</v>
      </c>
      <c r="D625" s="821" t="s">
        <v>3301</v>
      </c>
      <c r="E625" s="821" t="s">
        <v>3302</v>
      </c>
      <c r="F625" s="821" t="s">
        <v>2418</v>
      </c>
      <c r="G625" t="s">
        <v>5</v>
      </c>
      <c r="H625" t="s">
        <v>5</v>
      </c>
      <c r="I625" s="821" t="s">
        <v>940</v>
      </c>
    </row>
    <row r="626" spans="1:9" ht="11.25" customHeight="1">
      <c r="A626" s="821" t="s">
        <v>2329</v>
      </c>
      <c r="B626" s="821" t="s">
        <v>1</v>
      </c>
      <c r="C626" s="821" t="s">
        <v>2865</v>
      </c>
      <c r="D626" s="821" t="s">
        <v>2866</v>
      </c>
      <c r="E626" s="821" t="s">
        <v>2867</v>
      </c>
      <c r="F626" s="821" t="s">
        <v>2418</v>
      </c>
      <c r="G626" t="s">
        <v>5</v>
      </c>
      <c r="H626" t="s">
        <v>5</v>
      </c>
      <c r="I626" s="821" t="s">
        <v>940</v>
      </c>
    </row>
    <row r="627" spans="1:9" ht="11.25" customHeight="1">
      <c r="A627" s="821" t="s">
        <v>2329</v>
      </c>
      <c r="B627" s="821" t="s">
        <v>1</v>
      </c>
      <c r="C627" s="821" t="s">
        <v>2868</v>
      </c>
      <c r="D627" s="821" t="s">
        <v>2869</v>
      </c>
      <c r="E627" s="821" t="s">
        <v>2870</v>
      </c>
      <c r="F627" s="821" t="s">
        <v>2498</v>
      </c>
      <c r="G627" t="s">
        <v>5</v>
      </c>
      <c r="H627" t="s">
        <v>5</v>
      </c>
      <c r="I627" s="821" t="s">
        <v>940</v>
      </c>
    </row>
    <row r="628" spans="1:9" ht="11.25" customHeight="1">
      <c r="A628" s="821" t="s">
        <v>2329</v>
      </c>
      <c r="B628" s="821" t="s">
        <v>1</v>
      </c>
      <c r="C628" s="821" t="s">
        <v>3307</v>
      </c>
      <c r="D628" s="821" t="s">
        <v>3308</v>
      </c>
      <c r="E628" s="821" t="s">
        <v>3309</v>
      </c>
      <c r="F628" s="821" t="s">
        <v>2517</v>
      </c>
      <c r="G628" t="s">
        <v>5</v>
      </c>
      <c r="H628" s="821" t="s">
        <v>3099</v>
      </c>
      <c r="I628" s="821" t="s">
        <v>940</v>
      </c>
    </row>
    <row r="629" spans="1:9" ht="11.25" customHeight="1">
      <c r="A629" s="821" t="s">
        <v>2329</v>
      </c>
      <c r="B629" s="821" t="s">
        <v>1</v>
      </c>
      <c r="C629" s="821" t="s">
        <v>2879</v>
      </c>
      <c r="D629" s="821" t="s">
        <v>2880</v>
      </c>
      <c r="E629" s="821" t="s">
        <v>2881</v>
      </c>
      <c r="F629" s="821" t="s">
        <v>2418</v>
      </c>
      <c r="G629" t="s">
        <v>5</v>
      </c>
      <c r="H629" s="821" t="s">
        <v>2882</v>
      </c>
      <c r="I629" s="821" t="s">
        <v>940</v>
      </c>
    </row>
    <row r="630" spans="1:9" ht="11.25" customHeight="1">
      <c r="A630" s="821" t="s">
        <v>2329</v>
      </c>
      <c r="B630" s="821" t="s">
        <v>1</v>
      </c>
      <c r="C630" s="821" t="s">
        <v>2883</v>
      </c>
      <c r="D630" s="821" t="s">
        <v>2884</v>
      </c>
      <c r="E630" s="821" t="s">
        <v>2885</v>
      </c>
      <c r="F630" s="821" t="s">
        <v>2413</v>
      </c>
      <c r="G630" t="s">
        <v>5</v>
      </c>
      <c r="H630" t="s">
        <v>5</v>
      </c>
      <c r="I630" s="821" t="s">
        <v>940</v>
      </c>
    </row>
    <row r="631" spans="1:9" ht="11.25" customHeight="1">
      <c r="A631" s="821" t="s">
        <v>2329</v>
      </c>
      <c r="B631" s="821" t="s">
        <v>1</v>
      </c>
      <c r="C631" s="821" t="s">
        <v>3316</v>
      </c>
      <c r="D631" s="821" t="s">
        <v>3317</v>
      </c>
      <c r="E631" s="821" t="s">
        <v>3318</v>
      </c>
      <c r="F631" s="821" t="s">
        <v>2413</v>
      </c>
      <c r="G631" t="s">
        <v>5</v>
      </c>
      <c r="H631" s="821" t="s">
        <v>3319</v>
      </c>
      <c r="I631" s="821" t="s">
        <v>940</v>
      </c>
    </row>
    <row r="632" spans="1:9" ht="11.25" customHeight="1">
      <c r="A632" s="821" t="s">
        <v>2329</v>
      </c>
      <c r="B632" s="821" t="s">
        <v>1</v>
      </c>
      <c r="C632" s="821" t="s">
        <v>2916</v>
      </c>
      <c r="D632" s="821" t="s">
        <v>2917</v>
      </c>
      <c r="E632" s="821" t="s">
        <v>2918</v>
      </c>
      <c r="F632" s="821" t="s">
        <v>2351</v>
      </c>
      <c r="G632" t="s">
        <v>5</v>
      </c>
      <c r="H632" s="821" t="s">
        <v>2860</v>
      </c>
      <c r="I632" s="821" t="s">
        <v>940</v>
      </c>
    </row>
    <row r="633" spans="1:9" ht="11.25" customHeight="1">
      <c r="A633" s="821" t="s">
        <v>2329</v>
      </c>
      <c r="B633" s="821" t="s">
        <v>1</v>
      </c>
      <c r="C633" s="821" t="s">
        <v>3320</v>
      </c>
      <c r="D633" s="821" t="s">
        <v>3321</v>
      </c>
      <c r="E633" s="821" t="s">
        <v>3322</v>
      </c>
      <c r="F633" s="821" t="s">
        <v>2460</v>
      </c>
      <c r="G633" t="s">
        <v>5</v>
      </c>
      <c r="H633" t="s">
        <v>5</v>
      </c>
      <c r="I633" s="821" t="s">
        <v>940</v>
      </c>
    </row>
    <row r="634" spans="1:9" ht="11.25" customHeight="1">
      <c r="A634" s="821" t="s">
        <v>2329</v>
      </c>
      <c r="B634" s="821" t="s">
        <v>1</v>
      </c>
      <c r="C634" s="821" t="s">
        <v>2919</v>
      </c>
      <c r="D634" s="821" t="s">
        <v>2920</v>
      </c>
      <c r="E634" s="821" t="s">
        <v>2921</v>
      </c>
      <c r="F634" s="821" t="s">
        <v>2623</v>
      </c>
      <c r="G634" t="s">
        <v>5</v>
      </c>
      <c r="H634" s="821" t="s">
        <v>2922</v>
      </c>
      <c r="I634" s="821" t="s">
        <v>940</v>
      </c>
    </row>
    <row r="635" spans="1:9" ht="11.25" customHeight="1">
      <c r="A635" s="821" t="s">
        <v>2329</v>
      </c>
      <c r="B635" s="821" t="s">
        <v>1</v>
      </c>
      <c r="C635" s="821" t="s">
        <v>3386</v>
      </c>
      <c r="D635" s="821" t="s">
        <v>3387</v>
      </c>
      <c r="E635" s="821" t="s">
        <v>3388</v>
      </c>
      <c r="F635" s="821" t="s">
        <v>3389</v>
      </c>
      <c r="G635" s="821" t="s">
        <v>3390</v>
      </c>
      <c r="H635" s="821" t="s">
        <v>3391</v>
      </c>
      <c r="I635" s="821" t="s">
        <v>940</v>
      </c>
    </row>
    <row r="636" spans="1:9" ht="11.25" customHeight="1">
      <c r="A636" s="821" t="s">
        <v>2329</v>
      </c>
      <c r="B636" s="821" t="s">
        <v>1</v>
      </c>
      <c r="C636" s="821" t="s">
        <v>3327</v>
      </c>
      <c r="D636" s="821" t="s">
        <v>3328</v>
      </c>
      <c r="E636" s="821" t="s">
        <v>3329</v>
      </c>
      <c r="F636" s="821" t="s">
        <v>2623</v>
      </c>
      <c r="G636" t="s">
        <v>5</v>
      </c>
      <c r="H636" t="s">
        <v>5</v>
      </c>
      <c r="I636" s="821" t="s">
        <v>940</v>
      </c>
    </row>
    <row r="637" spans="1:9" ht="11.25" customHeight="1">
      <c r="A637" s="821" t="s">
        <v>2329</v>
      </c>
      <c r="B637" s="821" t="s">
        <v>1</v>
      </c>
      <c r="C637" s="821" t="s">
        <v>2946</v>
      </c>
      <c r="D637" s="821" t="s">
        <v>2947</v>
      </c>
      <c r="E637" s="821" t="s">
        <v>2948</v>
      </c>
      <c r="F637" s="821" t="s">
        <v>2413</v>
      </c>
      <c r="G637" t="s">
        <v>5</v>
      </c>
      <c r="H637" t="s">
        <v>5</v>
      </c>
      <c r="I637" s="821" t="s">
        <v>940</v>
      </c>
    </row>
    <row r="638" spans="1:9" ht="11.25" customHeight="1">
      <c r="A638" s="821" t="s">
        <v>2329</v>
      </c>
      <c r="B638" s="821" t="s">
        <v>1</v>
      </c>
      <c r="C638" s="821" t="s">
        <v>3330</v>
      </c>
      <c r="D638" s="821" t="s">
        <v>3331</v>
      </c>
      <c r="E638" s="821" t="s">
        <v>3332</v>
      </c>
      <c r="F638" s="821" t="s">
        <v>2498</v>
      </c>
      <c r="G638" s="821" t="s">
        <v>3333</v>
      </c>
      <c r="H638" t="s">
        <v>5</v>
      </c>
      <c r="I638" s="821" t="s">
        <v>940</v>
      </c>
    </row>
    <row r="639" spans="1:9" ht="11.25" customHeight="1">
      <c r="A639" s="821" t="s">
        <v>2329</v>
      </c>
      <c r="B639" s="821" t="s">
        <v>1</v>
      </c>
      <c r="C639" s="821" t="s">
        <v>2956</v>
      </c>
      <c r="D639" s="821" t="s">
        <v>2957</v>
      </c>
      <c r="E639" s="821" t="s">
        <v>2958</v>
      </c>
      <c r="F639" s="821" t="s">
        <v>2959</v>
      </c>
      <c r="G639" t="s">
        <v>5</v>
      </c>
      <c r="H639" t="s">
        <v>5</v>
      </c>
      <c r="I639" s="821" t="s">
        <v>940</v>
      </c>
    </row>
    <row r="640" spans="1:9" ht="11.25" customHeight="1">
      <c r="A640" s="821" t="s">
        <v>2329</v>
      </c>
      <c r="B640" s="821" t="s">
        <v>1</v>
      </c>
      <c r="C640" s="821" t="s">
        <v>2960</v>
      </c>
      <c r="D640" s="821" t="s">
        <v>2961</v>
      </c>
      <c r="E640" s="821" t="s">
        <v>2962</v>
      </c>
      <c r="F640" s="821" t="s">
        <v>2963</v>
      </c>
      <c r="G640" t="s">
        <v>5</v>
      </c>
      <c r="H640" t="s">
        <v>5</v>
      </c>
      <c r="I640" s="821" t="s">
        <v>940</v>
      </c>
    </row>
    <row r="641" spans="1:9" ht="11.25" customHeight="1">
      <c r="A641" s="821" t="s">
        <v>2329</v>
      </c>
      <c r="B641" s="821" t="s">
        <v>1</v>
      </c>
      <c r="C641" s="821" t="s">
        <v>3036</v>
      </c>
      <c r="D641" s="821" t="s">
        <v>2961</v>
      </c>
      <c r="E641" s="821" t="s">
        <v>2962</v>
      </c>
      <c r="F641" s="821" t="s">
        <v>3037</v>
      </c>
      <c r="G641" t="s">
        <v>5</v>
      </c>
      <c r="H641" t="s">
        <v>5</v>
      </c>
      <c r="I641" s="821" t="s">
        <v>940</v>
      </c>
    </row>
    <row r="642" spans="1:9" ht="11.25" customHeight="1">
      <c r="A642" s="821" t="s">
        <v>2329</v>
      </c>
      <c r="B642" s="821" t="s">
        <v>1</v>
      </c>
      <c r="C642" s="821" t="s">
        <v>3337</v>
      </c>
      <c r="D642" s="821" t="s">
        <v>3338</v>
      </c>
      <c r="E642" s="821" t="s">
        <v>3339</v>
      </c>
      <c r="F642" s="821" t="s">
        <v>2623</v>
      </c>
      <c r="G642" t="s">
        <v>5</v>
      </c>
      <c r="H642" t="s">
        <v>5</v>
      </c>
      <c r="I642" s="821" t="s">
        <v>940</v>
      </c>
    </row>
    <row r="643" spans="1:9" ht="11.25" customHeight="1">
      <c r="A643" s="821" t="s">
        <v>2329</v>
      </c>
      <c r="B643" s="821" t="s">
        <v>1</v>
      </c>
      <c r="C643" s="821" t="s">
        <v>3340</v>
      </c>
      <c r="D643" s="821" t="s">
        <v>3341</v>
      </c>
      <c r="E643" s="821" t="s">
        <v>3342</v>
      </c>
      <c r="F643" s="821" t="s">
        <v>2355</v>
      </c>
      <c r="G643" t="s">
        <v>5</v>
      </c>
      <c r="H643" t="s">
        <v>5</v>
      </c>
      <c r="I643" s="821" t="s">
        <v>940</v>
      </c>
    </row>
    <row r="644" spans="1:9" ht="11.25" customHeight="1">
      <c r="A644" s="821" t="s">
        <v>2329</v>
      </c>
      <c r="B644" s="821" t="s">
        <v>1</v>
      </c>
      <c r="C644" s="821" t="s">
        <v>2967</v>
      </c>
      <c r="D644" s="821" t="s">
        <v>2968</v>
      </c>
      <c r="E644" s="821" t="s">
        <v>2969</v>
      </c>
      <c r="F644" s="821" t="s">
        <v>2351</v>
      </c>
      <c r="G644" t="s">
        <v>5</v>
      </c>
      <c r="H644" t="s">
        <v>5</v>
      </c>
      <c r="I644" s="821" t="s">
        <v>940</v>
      </c>
    </row>
    <row r="645" spans="1:9" ht="11.25" customHeight="1">
      <c r="A645" s="821" t="s">
        <v>2329</v>
      </c>
      <c r="B645" s="821" t="s">
        <v>1</v>
      </c>
      <c r="C645" s="821" t="s">
        <v>3349</v>
      </c>
      <c r="D645" s="821" t="s">
        <v>3350</v>
      </c>
      <c r="E645" s="821" t="s">
        <v>3351</v>
      </c>
      <c r="F645" s="821" t="s">
        <v>2418</v>
      </c>
      <c r="G645" t="s">
        <v>5</v>
      </c>
      <c r="H645" t="s">
        <v>5</v>
      </c>
      <c r="I645" s="821" t="s">
        <v>940</v>
      </c>
    </row>
    <row r="646" spans="1:9" ht="11.25" customHeight="1">
      <c r="A646" s="821" t="s">
        <v>2329</v>
      </c>
      <c r="B646" s="821" t="s">
        <v>1</v>
      </c>
      <c r="C646" s="821" t="s">
        <v>2987</v>
      </c>
      <c r="D646" s="821" t="s">
        <v>2988</v>
      </c>
      <c r="E646" s="821" t="s">
        <v>2618</v>
      </c>
      <c r="F646" s="821" t="s">
        <v>2989</v>
      </c>
      <c r="G646" t="s">
        <v>5</v>
      </c>
      <c r="H646" t="s">
        <v>5</v>
      </c>
      <c r="I646" s="821" t="s">
        <v>940</v>
      </c>
    </row>
    <row r="647" spans="1:9" ht="11.25" customHeight="1">
      <c r="A647" s="821" t="s">
        <v>2329</v>
      </c>
      <c r="B647" s="821" t="s">
        <v>1</v>
      </c>
      <c r="C647" s="821" t="s">
        <v>2996</v>
      </c>
      <c r="D647" s="821" t="s">
        <v>2997</v>
      </c>
      <c r="E647" s="821" t="s">
        <v>2998</v>
      </c>
      <c r="F647" s="821" t="s">
        <v>2999</v>
      </c>
      <c r="G647" t="s">
        <v>5</v>
      </c>
      <c r="H647" t="s">
        <v>5</v>
      </c>
      <c r="I647" s="821" t="s">
        <v>940</v>
      </c>
    </row>
    <row r="648" spans="1:9" ht="11.25" customHeight="1">
      <c r="A648" s="821" t="s">
        <v>2329</v>
      </c>
      <c r="B648" s="821" t="s">
        <v>1</v>
      </c>
      <c r="C648" s="821" t="s">
        <v>3003</v>
      </c>
      <c r="D648" s="821" t="s">
        <v>3004</v>
      </c>
      <c r="E648" s="821" t="s">
        <v>3005</v>
      </c>
      <c r="F648" s="821" t="s">
        <v>2623</v>
      </c>
      <c r="G648" t="s">
        <v>5</v>
      </c>
      <c r="H648" s="821" t="s">
        <v>3006</v>
      </c>
      <c r="I648" s="821" t="s">
        <v>940</v>
      </c>
    </row>
    <row r="649" spans="1:9" ht="11.25" customHeight="1">
      <c r="A649" s="821" t="s">
        <v>2329</v>
      </c>
      <c r="B649" s="821" t="s">
        <v>1</v>
      </c>
      <c r="C649" s="821" t="s">
        <v>3007</v>
      </c>
      <c r="D649" s="821" t="s">
        <v>3008</v>
      </c>
      <c r="E649" s="821" t="s">
        <v>3009</v>
      </c>
      <c r="F649" s="821" t="s">
        <v>2623</v>
      </c>
      <c r="G649" t="s">
        <v>5</v>
      </c>
      <c r="H649" t="s">
        <v>5</v>
      </c>
      <c r="I649" s="821" t="s">
        <v>940</v>
      </c>
    </row>
    <row r="650" spans="1:9" ht="11.25" customHeight="1">
      <c r="A650" s="821" t="s">
        <v>2329</v>
      </c>
      <c r="B650" s="821" t="s">
        <v>1</v>
      </c>
      <c r="C650" s="821" t="s">
        <v>3010</v>
      </c>
      <c r="D650" s="821" t="s">
        <v>3011</v>
      </c>
      <c r="E650" s="821" t="s">
        <v>3012</v>
      </c>
      <c r="F650" s="821" t="s">
        <v>2623</v>
      </c>
      <c r="G650" t="s">
        <v>5</v>
      </c>
      <c r="H650" t="s">
        <v>5</v>
      </c>
      <c r="I650" s="821" t="s">
        <v>940</v>
      </c>
    </row>
    <row r="651" spans="1:9" ht="11.25" customHeight="1">
      <c r="A651" s="821" t="s">
        <v>2329</v>
      </c>
      <c r="B651" s="821" t="s">
        <v>1</v>
      </c>
      <c r="C651" s="821" t="s">
        <v>3016</v>
      </c>
      <c r="D651" s="821" t="s">
        <v>3017</v>
      </c>
      <c r="E651" s="821" t="s">
        <v>3018</v>
      </c>
      <c r="F651" s="821" t="s">
        <v>2351</v>
      </c>
      <c r="G651" t="s">
        <v>5</v>
      </c>
      <c r="H651" t="s">
        <v>5</v>
      </c>
      <c r="I651" s="821" t="s">
        <v>940</v>
      </c>
    </row>
    <row r="652" spans="1:9" ht="11.25" customHeight="1">
      <c r="A652" s="821" t="s">
        <v>2329</v>
      </c>
      <c r="B652" s="821" t="s">
        <v>1</v>
      </c>
      <c r="C652" s="821" t="s">
        <v>3026</v>
      </c>
      <c r="D652" s="821" t="s">
        <v>3027</v>
      </c>
      <c r="E652" s="821" t="s">
        <v>3028</v>
      </c>
      <c r="F652" s="821" t="s">
        <v>3029</v>
      </c>
      <c r="G652" t="s">
        <v>5</v>
      </c>
      <c r="H652" t="s">
        <v>5</v>
      </c>
      <c r="I652" s="821" t="s">
        <v>940</v>
      </c>
    </row>
    <row r="653" spans="1:9" ht="11.25" customHeight="1">
      <c r="A653" s="821" t="s">
        <v>2329</v>
      </c>
      <c r="B653" s="821" t="s">
        <v>1</v>
      </c>
      <c r="C653" s="821" t="s">
        <v>3033</v>
      </c>
      <c r="D653" s="821" t="s">
        <v>3034</v>
      </c>
      <c r="E653" s="821" t="s">
        <v>2992</v>
      </c>
      <c r="F653" s="821" t="s">
        <v>3035</v>
      </c>
      <c r="G653" t="s">
        <v>5</v>
      </c>
      <c r="H653" t="s">
        <v>5</v>
      </c>
      <c r="I653" s="821" t="s">
        <v>940</v>
      </c>
    </row>
    <row r="654" spans="1:9" ht="11.25" customHeight="1">
      <c r="A654" s="821" t="s">
        <v>2329</v>
      </c>
      <c r="B654" s="821" t="s">
        <v>1</v>
      </c>
      <c r="C654" s="821" t="s">
        <v>3392</v>
      </c>
      <c r="D654" s="821" t="s">
        <v>3393</v>
      </c>
      <c r="E654" s="821" t="s">
        <v>3394</v>
      </c>
      <c r="F654" s="821" t="s">
        <v>2355</v>
      </c>
      <c r="G654" t="s">
        <v>5</v>
      </c>
      <c r="H654" t="s">
        <v>5</v>
      </c>
      <c r="I654" s="821" t="s">
        <v>1701</v>
      </c>
    </row>
    <row r="655" spans="1:9" ht="11.25" customHeight="1">
      <c r="A655" s="821" t="s">
        <v>2329</v>
      </c>
      <c r="B655" s="821" t="s">
        <v>1</v>
      </c>
      <c r="C655" t="s">
        <v>5</v>
      </c>
      <c r="D655" s="821" t="s">
        <v>2468</v>
      </c>
      <c r="E655" s="821" t="s">
        <v>2469</v>
      </c>
      <c r="F655" s="821" t="s">
        <v>2382</v>
      </c>
      <c r="G655" t="s">
        <v>5</v>
      </c>
      <c r="H655" t="s">
        <v>5</v>
      </c>
      <c r="I655" s="821" t="s">
        <v>1701</v>
      </c>
    </row>
    <row r="656" spans="1:9" ht="11.25" customHeight="1">
      <c r="A656" s="821" t="s">
        <v>2329</v>
      </c>
      <c r="B656" s="821" t="s">
        <v>1</v>
      </c>
      <c r="C656" s="821" t="s">
        <v>3395</v>
      </c>
      <c r="D656" s="821" t="s">
        <v>3396</v>
      </c>
      <c r="E656" s="821" t="s">
        <v>3397</v>
      </c>
      <c r="F656" s="821" t="s">
        <v>2355</v>
      </c>
      <c r="G656" t="s">
        <v>5</v>
      </c>
      <c r="H656" t="s">
        <v>5</v>
      </c>
      <c r="I656" s="821" t="s">
        <v>1701</v>
      </c>
    </row>
    <row r="657" spans="1:9" ht="11.25" customHeight="1">
      <c r="A657" s="821" t="s">
        <v>2329</v>
      </c>
      <c r="B657" s="821" t="s">
        <v>1</v>
      </c>
      <c r="C657" s="821" t="s">
        <v>3398</v>
      </c>
      <c r="D657" s="821" t="s">
        <v>3399</v>
      </c>
      <c r="E657" s="821" t="s">
        <v>3400</v>
      </c>
      <c r="F657" s="821" t="s">
        <v>2623</v>
      </c>
      <c r="G657" t="s">
        <v>5</v>
      </c>
      <c r="H657" t="s">
        <v>5</v>
      </c>
      <c r="I657" s="821" t="s">
        <v>1701</v>
      </c>
    </row>
    <row r="658" spans="1:9" ht="11.25" customHeight="1">
      <c r="A658" s="821" t="s">
        <v>2329</v>
      </c>
      <c r="B658" s="821" t="s">
        <v>1</v>
      </c>
      <c r="C658" s="821" t="s">
        <v>3401</v>
      </c>
      <c r="D658" s="821" t="s">
        <v>3402</v>
      </c>
      <c r="E658" s="821" t="s">
        <v>3403</v>
      </c>
      <c r="F658" s="821" t="s">
        <v>2351</v>
      </c>
      <c r="G658" t="s">
        <v>5</v>
      </c>
      <c r="H658" t="s">
        <v>5</v>
      </c>
      <c r="I658" s="821" t="s">
        <v>1701</v>
      </c>
    </row>
    <row r="659" spans="1:9" ht="11.25" customHeight="1">
      <c r="A659" s="821" t="s">
        <v>2329</v>
      </c>
      <c r="B659" s="821" t="s">
        <v>1</v>
      </c>
      <c r="C659" s="821" t="s">
        <v>2787</v>
      </c>
      <c r="D659" s="821" t="s">
        <v>2788</v>
      </c>
      <c r="E659" s="821" t="s">
        <v>2789</v>
      </c>
      <c r="F659" s="821" t="s">
        <v>2498</v>
      </c>
      <c r="G659" t="s">
        <v>5</v>
      </c>
      <c r="H659" t="s">
        <v>5</v>
      </c>
      <c r="I659" s="821" t="s">
        <v>1701</v>
      </c>
    </row>
    <row r="660" spans="1:9" ht="11.25" customHeight="1">
      <c r="A660" s="821" t="s">
        <v>2329</v>
      </c>
      <c r="B660" s="821" t="s">
        <v>1</v>
      </c>
      <c r="C660" s="821" t="s">
        <v>3404</v>
      </c>
      <c r="D660" s="821" t="s">
        <v>3405</v>
      </c>
      <c r="E660" s="821" t="s">
        <v>3406</v>
      </c>
      <c r="F660" s="821" t="s">
        <v>2473</v>
      </c>
      <c r="G660" t="s">
        <v>5</v>
      </c>
      <c r="H660" t="s">
        <v>5</v>
      </c>
      <c r="I660" s="821" t="s">
        <v>1701</v>
      </c>
    </row>
    <row r="661" spans="1:9" ht="11.25" customHeight="1">
      <c r="A661" s="821" t="s">
        <v>2329</v>
      </c>
      <c r="B661" s="821" t="s">
        <v>1</v>
      </c>
      <c r="C661" s="821" t="s">
        <v>3407</v>
      </c>
      <c r="D661" s="821" t="s">
        <v>3408</v>
      </c>
      <c r="E661" s="821" t="s">
        <v>3409</v>
      </c>
      <c r="F661" s="821" t="s">
        <v>2569</v>
      </c>
      <c r="G661" t="s">
        <v>5</v>
      </c>
      <c r="H661" t="s">
        <v>5</v>
      </c>
      <c r="I661" s="821" t="s">
        <v>1701</v>
      </c>
    </row>
    <row r="662" spans="1:9" ht="11.25" customHeight="1">
      <c r="A662" s="821" t="s">
        <v>2329</v>
      </c>
      <c r="B662" s="821" t="s">
        <v>1</v>
      </c>
      <c r="C662" s="821" t="s">
        <v>3410</v>
      </c>
      <c r="D662" s="821" t="s">
        <v>3411</v>
      </c>
      <c r="E662" s="821" t="s">
        <v>3412</v>
      </c>
      <c r="F662" s="821" t="s">
        <v>2362</v>
      </c>
      <c r="G662" t="s">
        <v>5</v>
      </c>
      <c r="H662" t="s">
        <v>5</v>
      </c>
      <c r="I662" s="821" t="s">
        <v>1701</v>
      </c>
    </row>
    <row r="663" spans="1:9" ht="11.25" customHeight="1">
      <c r="A663" s="821" t="s">
        <v>2329</v>
      </c>
      <c r="B663" s="821" t="s">
        <v>1</v>
      </c>
      <c r="C663" s="821" t="s">
        <v>2940</v>
      </c>
      <c r="D663" s="821" t="s">
        <v>2941</v>
      </c>
      <c r="E663" s="821" t="s">
        <v>2942</v>
      </c>
      <c r="F663" s="821" t="s">
        <v>2569</v>
      </c>
      <c r="G663" t="s">
        <v>5</v>
      </c>
      <c r="H663" t="s">
        <v>5</v>
      </c>
      <c r="I663" s="821" t="s">
        <v>1701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4"/>
  <sheetViews>
    <sheetView showGridLines="0" workbookViewId="0"/>
  </sheetViews>
  <sheetFormatPr defaultRowHeight="11.25" customHeight="1"/>
  <sheetData>
    <row r="1" spans="1:7" ht="11.25" customHeight="1">
      <c r="A1" s="821" t="s">
        <v>3413</v>
      </c>
      <c r="B1" s="821" t="s">
        <v>3414</v>
      </c>
      <c r="C1" s="821" t="s">
        <v>3415</v>
      </c>
      <c r="D1" s="821" t="s">
        <v>3416</v>
      </c>
      <c r="E1" s="821" t="s">
        <v>3417</v>
      </c>
      <c r="F1" s="821" t="s">
        <v>3418</v>
      </c>
      <c r="G1" s="821" t="s">
        <v>3419</v>
      </c>
    </row>
    <row r="2" spans="1:7" ht="11.25" customHeight="1">
      <c r="A2" s="821" t="s">
        <v>1</v>
      </c>
      <c r="B2" t="s">
        <v>3420</v>
      </c>
      <c r="C2" t="s">
        <v>3421</v>
      </c>
      <c r="D2" t="s">
        <v>3420</v>
      </c>
      <c r="E2" t="s">
        <v>3421</v>
      </c>
      <c r="F2" t="s">
        <v>3422</v>
      </c>
      <c r="G2" t="s">
        <v>204</v>
      </c>
    </row>
    <row r="3" spans="1:7" ht="11.25" customHeight="1">
      <c r="A3" s="821" t="s">
        <v>1</v>
      </c>
      <c r="B3" t="s">
        <v>3420</v>
      </c>
      <c r="C3" t="s">
        <v>3421</v>
      </c>
      <c r="D3" t="s">
        <v>3423</v>
      </c>
      <c r="E3" t="s">
        <v>3424</v>
      </c>
      <c r="F3" t="s">
        <v>3425</v>
      </c>
      <c r="G3" t="s">
        <v>87</v>
      </c>
    </row>
    <row r="4" spans="1:7" ht="11.25" customHeight="1">
      <c r="A4" s="821" t="s">
        <v>1</v>
      </c>
      <c r="B4" t="s">
        <v>3420</v>
      </c>
      <c r="C4" t="s">
        <v>3421</v>
      </c>
      <c r="D4" t="s">
        <v>3426</v>
      </c>
      <c r="E4" t="s">
        <v>3427</v>
      </c>
      <c r="F4" t="s">
        <v>3428</v>
      </c>
      <c r="G4" t="s">
        <v>73</v>
      </c>
    </row>
    <row r="5" spans="1:7" ht="11.25" customHeight="1">
      <c r="A5" s="821" t="s">
        <v>1</v>
      </c>
      <c r="B5" t="s">
        <v>3420</v>
      </c>
      <c r="C5" t="s">
        <v>3421</v>
      </c>
      <c r="D5" t="s">
        <v>3429</v>
      </c>
      <c r="E5" t="s">
        <v>3430</v>
      </c>
      <c r="F5" t="s">
        <v>3428</v>
      </c>
      <c r="G5" t="s">
        <v>74</v>
      </c>
    </row>
    <row r="6" spans="1:7" ht="11.25" customHeight="1">
      <c r="A6" s="821" t="s">
        <v>1</v>
      </c>
      <c r="B6" t="s">
        <v>3420</v>
      </c>
      <c r="C6" t="s">
        <v>3421</v>
      </c>
      <c r="D6" t="s">
        <v>3431</v>
      </c>
      <c r="E6" t="s">
        <v>3432</v>
      </c>
      <c r="F6" t="s">
        <v>3428</v>
      </c>
      <c r="G6" t="s">
        <v>117</v>
      </c>
    </row>
    <row r="7" spans="1:7" ht="11.25" customHeight="1">
      <c r="A7" s="821" t="s">
        <v>1</v>
      </c>
      <c r="B7" t="s">
        <v>83</v>
      </c>
      <c r="C7" t="s">
        <v>90</v>
      </c>
      <c r="D7" t="s">
        <v>3433</v>
      </c>
      <c r="E7" t="s">
        <v>3434</v>
      </c>
      <c r="F7" t="s">
        <v>3428</v>
      </c>
      <c r="G7" t="s">
        <v>75</v>
      </c>
    </row>
    <row r="8" spans="1:7" ht="11.25" customHeight="1">
      <c r="A8" s="821" t="s">
        <v>1</v>
      </c>
      <c r="B8" t="s">
        <v>83</v>
      </c>
      <c r="C8" t="s">
        <v>90</v>
      </c>
      <c r="D8" t="s">
        <v>83</v>
      </c>
      <c r="E8" t="s">
        <v>90</v>
      </c>
      <c r="F8" t="s">
        <v>3422</v>
      </c>
      <c r="G8" t="s">
        <v>76</v>
      </c>
    </row>
    <row r="9" spans="1:7" ht="11.25" customHeight="1">
      <c r="A9" s="821" t="s">
        <v>1</v>
      </c>
      <c r="B9" t="s">
        <v>83</v>
      </c>
      <c r="C9" t="s">
        <v>90</v>
      </c>
      <c r="D9" t="s">
        <v>84</v>
      </c>
      <c r="E9" t="s">
        <v>85</v>
      </c>
      <c r="F9" t="s">
        <v>3425</v>
      </c>
      <c r="G9" t="s">
        <v>82</v>
      </c>
    </row>
    <row r="10" spans="1:7" ht="11.25" customHeight="1">
      <c r="A10" s="821" t="s">
        <v>1</v>
      </c>
      <c r="B10" t="s">
        <v>83</v>
      </c>
      <c r="C10" t="s">
        <v>90</v>
      </c>
      <c r="D10" t="s">
        <v>3435</v>
      </c>
      <c r="E10" t="s">
        <v>3436</v>
      </c>
      <c r="F10" t="s">
        <v>3428</v>
      </c>
      <c r="G10" t="s">
        <v>134</v>
      </c>
    </row>
    <row r="11" spans="1:7" ht="11.25" customHeight="1">
      <c r="A11" s="821" t="s">
        <v>1</v>
      </c>
      <c r="B11" t="s">
        <v>83</v>
      </c>
      <c r="C11" t="s">
        <v>90</v>
      </c>
      <c r="D11" t="s">
        <v>3437</v>
      </c>
      <c r="E11" t="s">
        <v>3438</v>
      </c>
      <c r="F11" t="s">
        <v>3428</v>
      </c>
      <c r="G11" t="s">
        <v>148</v>
      </c>
    </row>
    <row r="12" spans="1:7" ht="11.25" customHeight="1">
      <c r="A12" s="821" t="s">
        <v>1</v>
      </c>
      <c r="B12" t="s">
        <v>83</v>
      </c>
      <c r="C12" t="s">
        <v>90</v>
      </c>
      <c r="D12" t="s">
        <v>3439</v>
      </c>
      <c r="E12" t="s">
        <v>3440</v>
      </c>
      <c r="F12" t="s">
        <v>3428</v>
      </c>
      <c r="G12" t="s">
        <v>153</v>
      </c>
    </row>
    <row r="13" spans="1:7" ht="11.25" customHeight="1">
      <c r="A13" s="821" t="s">
        <v>1</v>
      </c>
      <c r="B13" t="s">
        <v>83</v>
      </c>
      <c r="C13" t="s">
        <v>90</v>
      </c>
      <c r="D13" t="s">
        <v>3441</v>
      </c>
      <c r="E13" t="s">
        <v>3442</v>
      </c>
      <c r="F13" t="s">
        <v>3428</v>
      </c>
      <c r="G13" t="s">
        <v>158</v>
      </c>
    </row>
    <row r="14" spans="1:7" ht="11.25" customHeight="1">
      <c r="A14" s="821" t="s">
        <v>1</v>
      </c>
      <c r="B14" t="s">
        <v>83</v>
      </c>
      <c r="C14" t="s">
        <v>90</v>
      </c>
      <c r="D14" t="s">
        <v>3443</v>
      </c>
      <c r="E14" t="s">
        <v>3444</v>
      </c>
      <c r="F14" t="s">
        <v>3428</v>
      </c>
      <c r="G14" t="s">
        <v>164</v>
      </c>
    </row>
    <row r="15" spans="1:7" ht="11.25" customHeight="1">
      <c r="A15" s="821" t="s">
        <v>1</v>
      </c>
      <c r="B15" t="s">
        <v>83</v>
      </c>
      <c r="C15" t="s">
        <v>90</v>
      </c>
      <c r="D15" t="s">
        <v>3445</v>
      </c>
      <c r="E15" t="s">
        <v>3446</v>
      </c>
      <c r="F15" t="s">
        <v>3428</v>
      </c>
      <c r="G15" t="s">
        <v>169</v>
      </c>
    </row>
    <row r="16" spans="1:7" ht="11.25" customHeight="1">
      <c r="A16" s="821" t="s">
        <v>1</v>
      </c>
      <c r="B16" t="s">
        <v>92</v>
      </c>
      <c r="C16" t="s">
        <v>93</v>
      </c>
      <c r="D16" t="s">
        <v>92</v>
      </c>
      <c r="E16" t="s">
        <v>93</v>
      </c>
      <c r="F16" t="s">
        <v>3422</v>
      </c>
      <c r="G16" t="s">
        <v>91</v>
      </c>
    </row>
    <row r="17" spans="1:7" ht="11.25" customHeight="1">
      <c r="A17" s="821" t="s">
        <v>1</v>
      </c>
      <c r="B17" t="s">
        <v>92</v>
      </c>
      <c r="C17" t="s">
        <v>93</v>
      </c>
      <c r="D17" t="s">
        <v>1104</v>
      </c>
      <c r="E17" t="s">
        <v>1105</v>
      </c>
      <c r="F17" t="s">
        <v>3425</v>
      </c>
      <c r="G17" t="s">
        <v>178</v>
      </c>
    </row>
    <row r="18" spans="1:7" ht="11.25" customHeight="1">
      <c r="A18" s="821" t="s">
        <v>1</v>
      </c>
      <c r="B18" t="s">
        <v>92</v>
      </c>
      <c r="C18" t="s">
        <v>93</v>
      </c>
      <c r="D18" t="s">
        <v>3447</v>
      </c>
      <c r="E18" t="s">
        <v>3448</v>
      </c>
      <c r="F18" t="s">
        <v>3428</v>
      </c>
      <c r="G18" t="s">
        <v>183</v>
      </c>
    </row>
    <row r="19" spans="1:7" ht="11.25" customHeight="1">
      <c r="A19" s="821" t="s">
        <v>1</v>
      </c>
      <c r="B19" t="s">
        <v>92</v>
      </c>
      <c r="C19" t="s">
        <v>93</v>
      </c>
      <c r="D19" t="s">
        <v>102</v>
      </c>
      <c r="E19" t="s">
        <v>103</v>
      </c>
      <c r="F19" t="s">
        <v>3428</v>
      </c>
      <c r="G19" t="s">
        <v>101</v>
      </c>
    </row>
    <row r="20" spans="1:7" ht="11.25" customHeight="1">
      <c r="A20" s="821" t="s">
        <v>1</v>
      </c>
      <c r="B20" t="s">
        <v>92</v>
      </c>
      <c r="C20" t="s">
        <v>93</v>
      </c>
      <c r="D20" t="s">
        <v>3449</v>
      </c>
      <c r="E20" t="s">
        <v>3450</v>
      </c>
      <c r="F20" t="s">
        <v>3428</v>
      </c>
      <c r="G20" t="s">
        <v>193</v>
      </c>
    </row>
    <row r="21" spans="1:7" ht="11.25" customHeight="1">
      <c r="A21" s="821" t="s">
        <v>1</v>
      </c>
      <c r="B21" t="s">
        <v>3451</v>
      </c>
      <c r="C21" t="s">
        <v>3452</v>
      </c>
      <c r="D21" t="s">
        <v>3453</v>
      </c>
      <c r="E21" t="s">
        <v>3454</v>
      </c>
      <c r="F21" t="s">
        <v>3428</v>
      </c>
      <c r="G21" t="s">
        <v>1600</v>
      </c>
    </row>
    <row r="22" spans="1:7" ht="11.25" customHeight="1">
      <c r="A22" s="821" t="s">
        <v>1</v>
      </c>
      <c r="B22" t="s">
        <v>3451</v>
      </c>
      <c r="C22" t="s">
        <v>3452</v>
      </c>
      <c r="D22" t="s">
        <v>3451</v>
      </c>
      <c r="E22" t="s">
        <v>3452</v>
      </c>
      <c r="F22" t="s">
        <v>3422</v>
      </c>
      <c r="G22" t="s">
        <v>1012</v>
      </c>
    </row>
    <row r="23" spans="1:7" ht="11.25" customHeight="1">
      <c r="A23" s="821" t="s">
        <v>1</v>
      </c>
      <c r="B23" t="s">
        <v>3451</v>
      </c>
      <c r="C23" t="s">
        <v>3452</v>
      </c>
      <c r="D23" t="s">
        <v>3455</v>
      </c>
      <c r="E23" t="s">
        <v>3456</v>
      </c>
      <c r="F23" t="s">
        <v>3428</v>
      </c>
      <c r="G23" t="s">
        <v>1622</v>
      </c>
    </row>
    <row r="24" spans="1:7" ht="11.25" customHeight="1">
      <c r="A24" s="821" t="s">
        <v>1</v>
      </c>
      <c r="B24" t="s">
        <v>3451</v>
      </c>
      <c r="C24" t="s">
        <v>3452</v>
      </c>
      <c r="D24" t="s">
        <v>3457</v>
      </c>
      <c r="E24" t="s">
        <v>3458</v>
      </c>
      <c r="F24" t="s">
        <v>3428</v>
      </c>
      <c r="G24" t="s">
        <v>1630</v>
      </c>
    </row>
    <row r="25" spans="1:7" ht="11.25" customHeight="1">
      <c r="A25" s="821" t="s">
        <v>1</v>
      </c>
      <c r="B25" t="s">
        <v>3459</v>
      </c>
      <c r="C25" t="s">
        <v>3460</v>
      </c>
      <c r="D25" t="s">
        <v>3459</v>
      </c>
      <c r="E25" t="s">
        <v>3460</v>
      </c>
      <c r="F25" t="s">
        <v>3461</v>
      </c>
      <c r="G25" t="s">
        <v>1637</v>
      </c>
    </row>
    <row r="26" spans="1:7" ht="11.25" customHeight="1">
      <c r="A26" s="821" t="s">
        <v>1</v>
      </c>
      <c r="B26" t="s">
        <v>3462</v>
      </c>
      <c r="C26" t="s">
        <v>3463</v>
      </c>
      <c r="D26" t="s">
        <v>3462</v>
      </c>
      <c r="E26" t="s">
        <v>3463</v>
      </c>
      <c r="F26" t="s">
        <v>3461</v>
      </c>
      <c r="G26" t="s">
        <v>1641</v>
      </c>
    </row>
    <row r="27" spans="1:7" ht="11.25" customHeight="1">
      <c r="A27" s="821" t="s">
        <v>1</v>
      </c>
      <c r="B27" t="s">
        <v>3464</v>
      </c>
      <c r="C27" t="s">
        <v>3465</v>
      </c>
      <c r="D27" t="s">
        <v>3466</v>
      </c>
      <c r="E27" t="s">
        <v>3467</v>
      </c>
      <c r="F27" t="s">
        <v>3428</v>
      </c>
      <c r="G27" t="s">
        <v>1646</v>
      </c>
    </row>
    <row r="28" spans="1:7" ht="11.25" customHeight="1">
      <c r="A28" s="821" t="s">
        <v>1</v>
      </c>
      <c r="B28" t="s">
        <v>3464</v>
      </c>
      <c r="C28" t="s">
        <v>3465</v>
      </c>
      <c r="D28" t="s">
        <v>3464</v>
      </c>
      <c r="E28" t="s">
        <v>3465</v>
      </c>
      <c r="F28" t="s">
        <v>3422</v>
      </c>
      <c r="G28" t="s">
        <v>1046</v>
      </c>
    </row>
    <row r="29" spans="1:7" ht="11.25" customHeight="1">
      <c r="A29" s="821" t="s">
        <v>1</v>
      </c>
      <c r="B29" t="s">
        <v>3464</v>
      </c>
      <c r="C29" t="s">
        <v>3465</v>
      </c>
      <c r="D29" t="s">
        <v>3468</v>
      </c>
      <c r="E29" t="s">
        <v>3469</v>
      </c>
      <c r="F29" t="s">
        <v>3425</v>
      </c>
      <c r="G29" t="s">
        <v>1655</v>
      </c>
    </row>
    <row r="30" spans="1:7" ht="11.25" customHeight="1">
      <c r="A30" s="821" t="s">
        <v>1</v>
      </c>
      <c r="B30" t="s">
        <v>3464</v>
      </c>
      <c r="C30" t="s">
        <v>3465</v>
      </c>
      <c r="D30" t="s">
        <v>3470</v>
      </c>
      <c r="E30" t="s">
        <v>3471</v>
      </c>
      <c r="F30" t="s">
        <v>3428</v>
      </c>
      <c r="G30" t="s">
        <v>1658</v>
      </c>
    </row>
    <row r="31" spans="1:7" ht="11.25" customHeight="1">
      <c r="A31" s="821" t="s">
        <v>1</v>
      </c>
      <c r="B31" t="s">
        <v>3464</v>
      </c>
      <c r="C31" t="s">
        <v>3465</v>
      </c>
      <c r="D31" t="s">
        <v>3472</v>
      </c>
      <c r="E31" t="s">
        <v>3473</v>
      </c>
      <c r="F31" t="s">
        <v>3474</v>
      </c>
      <c r="G31" t="s">
        <v>1664</v>
      </c>
    </row>
    <row r="32" spans="1:7" ht="11.25" customHeight="1">
      <c r="A32" s="821" t="s">
        <v>1</v>
      </c>
      <c r="B32" t="s">
        <v>3464</v>
      </c>
      <c r="C32" t="s">
        <v>3465</v>
      </c>
      <c r="D32" t="s">
        <v>3475</v>
      </c>
      <c r="E32" t="s">
        <v>3476</v>
      </c>
      <c r="F32" t="s">
        <v>3428</v>
      </c>
      <c r="G32" t="s">
        <v>1666</v>
      </c>
    </row>
    <row r="33" spans="1:7" ht="11.25" customHeight="1">
      <c r="A33" s="821" t="s">
        <v>1</v>
      </c>
      <c r="B33" t="s">
        <v>3464</v>
      </c>
      <c r="C33" t="s">
        <v>3465</v>
      </c>
      <c r="D33" t="s">
        <v>3477</v>
      </c>
      <c r="E33" t="s">
        <v>3478</v>
      </c>
      <c r="F33" t="s">
        <v>3428</v>
      </c>
      <c r="G33" t="s">
        <v>1668</v>
      </c>
    </row>
    <row r="34" spans="1:7" ht="11.25" customHeight="1">
      <c r="A34" s="821" t="s">
        <v>1</v>
      </c>
      <c r="B34" t="s">
        <v>161</v>
      </c>
      <c r="C34" t="s">
        <v>3479</v>
      </c>
      <c r="D34" t="s">
        <v>3480</v>
      </c>
      <c r="E34" t="s">
        <v>3481</v>
      </c>
      <c r="F34" t="s">
        <v>3428</v>
      </c>
      <c r="G34" t="s">
        <v>1670</v>
      </c>
    </row>
    <row r="35" spans="1:7" ht="11.25" customHeight="1">
      <c r="A35" s="821" t="s">
        <v>1</v>
      </c>
      <c r="B35" t="s">
        <v>161</v>
      </c>
      <c r="C35" t="s">
        <v>3479</v>
      </c>
      <c r="D35" t="s">
        <v>3482</v>
      </c>
      <c r="E35" t="s">
        <v>3483</v>
      </c>
      <c r="F35" t="s">
        <v>3474</v>
      </c>
      <c r="G35" t="s">
        <v>1675</v>
      </c>
    </row>
    <row r="36" spans="1:7" ht="11.25" customHeight="1">
      <c r="A36" s="821" t="s">
        <v>1</v>
      </c>
      <c r="B36" t="s">
        <v>161</v>
      </c>
      <c r="C36" t="s">
        <v>3479</v>
      </c>
      <c r="D36" t="s">
        <v>161</v>
      </c>
      <c r="E36" t="s">
        <v>3479</v>
      </c>
      <c r="F36" t="s">
        <v>3422</v>
      </c>
      <c r="G36" t="s">
        <v>1680</v>
      </c>
    </row>
    <row r="37" spans="1:7" ht="11.25" customHeight="1">
      <c r="A37" s="821" t="s">
        <v>1</v>
      </c>
      <c r="B37" t="s">
        <v>161</v>
      </c>
      <c r="C37" t="s">
        <v>3479</v>
      </c>
      <c r="D37" t="s">
        <v>3484</v>
      </c>
      <c r="E37" t="s">
        <v>3485</v>
      </c>
      <c r="F37" t="s">
        <v>3425</v>
      </c>
      <c r="G37" t="s">
        <v>1684</v>
      </c>
    </row>
    <row r="38" spans="1:7" ht="11.25" customHeight="1">
      <c r="A38" s="821" t="s">
        <v>1</v>
      </c>
      <c r="B38" t="s">
        <v>161</v>
      </c>
      <c r="C38" t="s">
        <v>3479</v>
      </c>
      <c r="D38" t="s">
        <v>162</v>
      </c>
      <c r="E38" t="s">
        <v>163</v>
      </c>
      <c r="F38" t="s">
        <v>3428</v>
      </c>
      <c r="G38" t="s">
        <v>160</v>
      </c>
    </row>
    <row r="39" spans="1:7" ht="11.25" customHeight="1">
      <c r="A39" s="821" t="s">
        <v>1</v>
      </c>
      <c r="B39" t="s">
        <v>161</v>
      </c>
      <c r="C39" t="s">
        <v>3479</v>
      </c>
      <c r="D39" t="s">
        <v>3486</v>
      </c>
      <c r="E39" t="s">
        <v>3487</v>
      </c>
      <c r="F39" t="s">
        <v>3428</v>
      </c>
      <c r="G39" t="s">
        <v>1697</v>
      </c>
    </row>
    <row r="40" spans="1:7" ht="11.25" customHeight="1">
      <c r="A40" s="821" t="s">
        <v>1</v>
      </c>
      <c r="B40" t="s">
        <v>140</v>
      </c>
      <c r="C40" t="s">
        <v>141</v>
      </c>
      <c r="D40" t="s">
        <v>3488</v>
      </c>
      <c r="E40" t="s">
        <v>3489</v>
      </c>
      <c r="F40" t="s">
        <v>3428</v>
      </c>
      <c r="G40" t="s">
        <v>1702</v>
      </c>
    </row>
    <row r="41" spans="1:7" ht="11.25" customHeight="1">
      <c r="A41" s="821" t="s">
        <v>1</v>
      </c>
      <c r="B41" t="s">
        <v>140</v>
      </c>
      <c r="C41" t="s">
        <v>141</v>
      </c>
      <c r="D41" t="s">
        <v>140</v>
      </c>
      <c r="E41" t="s">
        <v>141</v>
      </c>
      <c r="F41" t="s">
        <v>3422</v>
      </c>
      <c r="G41" t="s">
        <v>139</v>
      </c>
    </row>
    <row r="42" spans="1:7" ht="11.25" customHeight="1">
      <c r="A42" s="821" t="s">
        <v>1</v>
      </c>
      <c r="B42" t="s">
        <v>140</v>
      </c>
      <c r="C42" t="s">
        <v>141</v>
      </c>
      <c r="D42" t="s">
        <v>3490</v>
      </c>
      <c r="E42" t="s">
        <v>3491</v>
      </c>
      <c r="F42" t="s">
        <v>3425</v>
      </c>
      <c r="G42" t="s">
        <v>1708</v>
      </c>
    </row>
    <row r="43" spans="1:7" ht="11.25" customHeight="1">
      <c r="A43" s="821" t="s">
        <v>1</v>
      </c>
      <c r="B43" t="s">
        <v>140</v>
      </c>
      <c r="C43" t="s">
        <v>141</v>
      </c>
      <c r="D43" t="s">
        <v>3492</v>
      </c>
      <c r="E43" t="s">
        <v>3493</v>
      </c>
      <c r="F43" t="s">
        <v>3474</v>
      </c>
      <c r="G43" t="s">
        <v>1715</v>
      </c>
    </row>
    <row r="44" spans="1:7" ht="11.25" customHeight="1">
      <c r="A44" s="821" t="s">
        <v>1</v>
      </c>
      <c r="B44" t="s">
        <v>140</v>
      </c>
      <c r="C44" t="s">
        <v>141</v>
      </c>
      <c r="D44" t="s">
        <v>3494</v>
      </c>
      <c r="E44" t="s">
        <v>3495</v>
      </c>
      <c r="F44" t="s">
        <v>3428</v>
      </c>
      <c r="G44" t="s">
        <v>1724</v>
      </c>
    </row>
    <row r="45" spans="1:7" ht="11.25" customHeight="1">
      <c r="A45" s="821" t="s">
        <v>1</v>
      </c>
      <c r="B45" t="s">
        <v>140</v>
      </c>
      <c r="C45" t="s">
        <v>141</v>
      </c>
      <c r="D45" t="s">
        <v>3496</v>
      </c>
      <c r="E45" t="s">
        <v>3497</v>
      </c>
      <c r="F45" t="s">
        <v>3428</v>
      </c>
      <c r="G45" t="s">
        <v>1729</v>
      </c>
    </row>
    <row r="46" spans="1:7" ht="11.25" customHeight="1">
      <c r="A46" s="821" t="s">
        <v>1</v>
      </c>
      <c r="B46" t="s">
        <v>143</v>
      </c>
      <c r="C46" t="s">
        <v>144</v>
      </c>
      <c r="D46" t="s">
        <v>3498</v>
      </c>
      <c r="E46" t="s">
        <v>3499</v>
      </c>
      <c r="F46" t="s">
        <v>3428</v>
      </c>
      <c r="G46" t="s">
        <v>1733</v>
      </c>
    </row>
    <row r="47" spans="1:7" ht="11.25" customHeight="1">
      <c r="A47" s="821" t="s">
        <v>1</v>
      </c>
      <c r="B47" t="s">
        <v>143</v>
      </c>
      <c r="C47" t="s">
        <v>144</v>
      </c>
      <c r="D47" t="s">
        <v>143</v>
      </c>
      <c r="E47" t="s">
        <v>144</v>
      </c>
      <c r="F47" t="s">
        <v>3422</v>
      </c>
      <c r="G47" t="s">
        <v>142</v>
      </c>
    </row>
    <row r="48" spans="1:7" ht="11.25" customHeight="1">
      <c r="A48" s="821" t="s">
        <v>1</v>
      </c>
      <c r="B48" t="s">
        <v>143</v>
      </c>
      <c r="C48" t="s">
        <v>144</v>
      </c>
      <c r="D48" t="s">
        <v>3500</v>
      </c>
      <c r="E48" t="s">
        <v>3501</v>
      </c>
      <c r="F48" t="s">
        <v>3425</v>
      </c>
      <c r="G48" t="s">
        <v>1742</v>
      </c>
    </row>
    <row r="49" spans="1:7" ht="11.25" customHeight="1">
      <c r="A49" s="821" t="s">
        <v>1</v>
      </c>
      <c r="B49" t="s">
        <v>143</v>
      </c>
      <c r="C49" t="s">
        <v>144</v>
      </c>
      <c r="D49" t="s">
        <v>3502</v>
      </c>
      <c r="E49" t="s">
        <v>3503</v>
      </c>
      <c r="F49" t="s">
        <v>3428</v>
      </c>
      <c r="G49" t="s">
        <v>1036</v>
      </c>
    </row>
    <row r="50" spans="1:7" ht="11.25" customHeight="1">
      <c r="A50" s="821" t="s">
        <v>1</v>
      </c>
      <c r="B50" t="s">
        <v>143</v>
      </c>
      <c r="C50" t="s">
        <v>144</v>
      </c>
      <c r="D50" t="s">
        <v>3504</v>
      </c>
      <c r="E50" t="s">
        <v>3505</v>
      </c>
      <c r="F50" t="s">
        <v>3428</v>
      </c>
      <c r="G50" t="s">
        <v>1748</v>
      </c>
    </row>
    <row r="51" spans="1:7" ht="11.25" customHeight="1">
      <c r="A51" s="821" t="s">
        <v>1</v>
      </c>
      <c r="B51" t="s">
        <v>112</v>
      </c>
      <c r="C51" t="s">
        <v>113</v>
      </c>
      <c r="D51" t="s">
        <v>3506</v>
      </c>
      <c r="E51" t="s">
        <v>3507</v>
      </c>
      <c r="F51" t="s">
        <v>3428</v>
      </c>
      <c r="G51" t="s">
        <v>1753</v>
      </c>
    </row>
    <row r="52" spans="1:7" ht="11.25" customHeight="1">
      <c r="A52" s="821" t="s">
        <v>1</v>
      </c>
      <c r="B52" t="s">
        <v>112</v>
      </c>
      <c r="C52" t="s">
        <v>113</v>
      </c>
      <c r="D52" t="s">
        <v>112</v>
      </c>
      <c r="E52" t="s">
        <v>113</v>
      </c>
      <c r="F52" t="s">
        <v>3422</v>
      </c>
      <c r="G52" t="s">
        <v>111</v>
      </c>
    </row>
    <row r="53" spans="1:7" ht="11.25" customHeight="1">
      <c r="A53" s="821" t="s">
        <v>1</v>
      </c>
      <c r="B53" t="s">
        <v>112</v>
      </c>
      <c r="C53" t="s">
        <v>113</v>
      </c>
      <c r="D53" t="s">
        <v>1072</v>
      </c>
      <c r="E53" t="s">
        <v>1073</v>
      </c>
      <c r="F53" t="s">
        <v>3428</v>
      </c>
      <c r="G53" t="s">
        <v>1758</v>
      </c>
    </row>
    <row r="54" spans="1:7" ht="11.25" customHeight="1">
      <c r="A54" s="821" t="s">
        <v>1</v>
      </c>
      <c r="B54" t="s">
        <v>112</v>
      </c>
      <c r="C54" t="s">
        <v>113</v>
      </c>
      <c r="D54" t="s">
        <v>3508</v>
      </c>
      <c r="E54" t="s">
        <v>3509</v>
      </c>
      <c r="F54" t="s">
        <v>3428</v>
      </c>
      <c r="G54" t="s">
        <v>1761</v>
      </c>
    </row>
    <row r="55" spans="1:7" ht="11.25" customHeight="1">
      <c r="A55" s="821" t="s">
        <v>1</v>
      </c>
      <c r="B55" t="s">
        <v>112</v>
      </c>
      <c r="C55" t="s">
        <v>113</v>
      </c>
      <c r="D55" t="s">
        <v>3510</v>
      </c>
      <c r="E55" t="s">
        <v>3511</v>
      </c>
      <c r="F55" t="s">
        <v>3428</v>
      </c>
      <c r="G55" t="s">
        <v>1766</v>
      </c>
    </row>
    <row r="56" spans="1:7" ht="11.25" customHeight="1">
      <c r="A56" s="821" t="s">
        <v>1</v>
      </c>
      <c r="B56" t="s">
        <v>3512</v>
      </c>
      <c r="C56" t="s">
        <v>3513</v>
      </c>
      <c r="D56" t="s">
        <v>3514</v>
      </c>
      <c r="E56" t="s">
        <v>3515</v>
      </c>
      <c r="F56" t="s">
        <v>3428</v>
      </c>
      <c r="G56" t="s">
        <v>1770</v>
      </c>
    </row>
    <row r="57" spans="1:7" ht="11.25" customHeight="1">
      <c r="A57" s="821" t="s">
        <v>1</v>
      </c>
      <c r="B57" t="s">
        <v>3512</v>
      </c>
      <c r="C57" t="s">
        <v>3513</v>
      </c>
      <c r="D57" t="s">
        <v>3512</v>
      </c>
      <c r="E57" t="s">
        <v>3513</v>
      </c>
      <c r="F57" t="s">
        <v>3422</v>
      </c>
      <c r="G57" t="s">
        <v>1774</v>
      </c>
    </row>
    <row r="58" spans="1:7" ht="11.25" customHeight="1">
      <c r="A58" s="821" t="s">
        <v>1</v>
      </c>
      <c r="B58" t="s">
        <v>3512</v>
      </c>
      <c r="C58" t="s">
        <v>3513</v>
      </c>
      <c r="D58" t="s">
        <v>3516</v>
      </c>
      <c r="E58" t="s">
        <v>3517</v>
      </c>
      <c r="F58" t="s">
        <v>3474</v>
      </c>
      <c r="G58" t="s">
        <v>1777</v>
      </c>
    </row>
    <row r="59" spans="1:7" ht="11.25" customHeight="1">
      <c r="A59" s="821" t="s">
        <v>1</v>
      </c>
      <c r="B59" t="s">
        <v>3512</v>
      </c>
      <c r="C59" t="s">
        <v>3513</v>
      </c>
      <c r="D59" t="s">
        <v>3518</v>
      </c>
      <c r="E59" t="s">
        <v>3519</v>
      </c>
      <c r="F59" t="s">
        <v>3428</v>
      </c>
      <c r="G59" t="s">
        <v>1781</v>
      </c>
    </row>
    <row r="60" spans="1:7" ht="11.25" customHeight="1">
      <c r="A60" s="821" t="s">
        <v>1</v>
      </c>
      <c r="B60" t="s">
        <v>3512</v>
      </c>
      <c r="C60" t="s">
        <v>3513</v>
      </c>
      <c r="D60" t="s">
        <v>3520</v>
      </c>
      <c r="E60" t="s">
        <v>3521</v>
      </c>
      <c r="F60" t="s">
        <v>3428</v>
      </c>
      <c r="G60" t="s">
        <v>1784</v>
      </c>
    </row>
    <row r="61" spans="1:7" ht="11.25" customHeight="1">
      <c r="A61" s="821" t="s">
        <v>1</v>
      </c>
      <c r="B61" t="s">
        <v>181</v>
      </c>
      <c r="C61" t="s">
        <v>182</v>
      </c>
      <c r="D61" t="s">
        <v>3522</v>
      </c>
      <c r="E61" t="s">
        <v>3523</v>
      </c>
      <c r="F61" t="s">
        <v>3428</v>
      </c>
      <c r="G61" t="s">
        <v>3524</v>
      </c>
    </row>
    <row r="62" spans="1:7" ht="11.25" customHeight="1">
      <c r="A62" s="821" t="s">
        <v>1</v>
      </c>
      <c r="B62" t="s">
        <v>181</v>
      </c>
      <c r="C62" t="s">
        <v>182</v>
      </c>
      <c r="D62" t="s">
        <v>181</v>
      </c>
      <c r="E62" t="s">
        <v>182</v>
      </c>
      <c r="F62" t="s">
        <v>3422</v>
      </c>
      <c r="G62" t="s">
        <v>180</v>
      </c>
    </row>
    <row r="63" spans="1:7" ht="11.25" customHeight="1">
      <c r="A63" s="821" t="s">
        <v>1</v>
      </c>
      <c r="B63" t="s">
        <v>181</v>
      </c>
      <c r="C63" t="s">
        <v>182</v>
      </c>
      <c r="D63" t="s">
        <v>1077</v>
      </c>
      <c r="E63" t="s">
        <v>1078</v>
      </c>
      <c r="F63" t="s">
        <v>3474</v>
      </c>
      <c r="G63" t="s">
        <v>3525</v>
      </c>
    </row>
    <row r="64" spans="1:7" ht="11.25" customHeight="1">
      <c r="A64" s="821" t="s">
        <v>1</v>
      </c>
      <c r="B64" t="s">
        <v>181</v>
      </c>
      <c r="C64" t="s">
        <v>182</v>
      </c>
      <c r="D64" t="s">
        <v>3526</v>
      </c>
      <c r="E64" t="s">
        <v>3527</v>
      </c>
      <c r="F64" t="s">
        <v>3428</v>
      </c>
      <c r="G64" t="s">
        <v>3528</v>
      </c>
    </row>
    <row r="65" spans="1:7" ht="11.25" customHeight="1">
      <c r="A65" s="821" t="s">
        <v>1</v>
      </c>
      <c r="B65" t="s">
        <v>181</v>
      </c>
      <c r="C65" t="s">
        <v>182</v>
      </c>
      <c r="D65" t="s">
        <v>3529</v>
      </c>
      <c r="E65" t="s">
        <v>3530</v>
      </c>
      <c r="F65" t="s">
        <v>3428</v>
      </c>
      <c r="G65" t="s">
        <v>3531</v>
      </c>
    </row>
    <row r="66" spans="1:7" ht="11.25" customHeight="1">
      <c r="A66" s="821" t="s">
        <v>1</v>
      </c>
      <c r="B66" t="s">
        <v>3532</v>
      </c>
      <c r="C66" t="s">
        <v>3533</v>
      </c>
      <c r="D66" t="s">
        <v>3534</v>
      </c>
      <c r="E66" t="s">
        <v>3535</v>
      </c>
      <c r="F66" t="s">
        <v>3428</v>
      </c>
      <c r="G66" t="s">
        <v>3536</v>
      </c>
    </row>
    <row r="67" spans="1:7" ht="11.25" customHeight="1">
      <c r="A67" s="821" t="s">
        <v>1</v>
      </c>
      <c r="B67" t="s">
        <v>3532</v>
      </c>
      <c r="C67" t="s">
        <v>3533</v>
      </c>
      <c r="D67" t="s">
        <v>3537</v>
      </c>
      <c r="E67" t="s">
        <v>3538</v>
      </c>
      <c r="F67" t="s">
        <v>3428</v>
      </c>
      <c r="G67" t="s">
        <v>2095</v>
      </c>
    </row>
    <row r="68" spans="1:7" ht="11.25" customHeight="1">
      <c r="A68" s="821" t="s">
        <v>1</v>
      </c>
      <c r="B68" t="s">
        <v>3532</v>
      </c>
      <c r="C68" t="s">
        <v>3533</v>
      </c>
      <c r="D68" t="s">
        <v>3539</v>
      </c>
      <c r="E68" t="s">
        <v>3540</v>
      </c>
      <c r="F68" t="s">
        <v>3428</v>
      </c>
      <c r="G68" t="s">
        <v>3541</v>
      </c>
    </row>
    <row r="69" spans="1:7" ht="11.25" customHeight="1">
      <c r="A69" s="821" t="s">
        <v>1</v>
      </c>
      <c r="B69" t="s">
        <v>3532</v>
      </c>
      <c r="C69" t="s">
        <v>3533</v>
      </c>
      <c r="D69" t="s">
        <v>3542</v>
      </c>
      <c r="E69" t="s">
        <v>3543</v>
      </c>
      <c r="F69" t="s">
        <v>3474</v>
      </c>
      <c r="G69" t="s">
        <v>2306</v>
      </c>
    </row>
    <row r="70" spans="1:7" ht="11.25" customHeight="1">
      <c r="A70" s="821" t="s">
        <v>1</v>
      </c>
      <c r="B70" t="s">
        <v>3532</v>
      </c>
      <c r="C70" t="s">
        <v>3533</v>
      </c>
      <c r="D70" t="s">
        <v>3532</v>
      </c>
      <c r="E70" t="s">
        <v>3533</v>
      </c>
      <c r="F70" t="s">
        <v>3422</v>
      </c>
      <c r="G70" t="s">
        <v>3544</v>
      </c>
    </row>
    <row r="71" spans="1:7" ht="11.25" customHeight="1">
      <c r="A71" s="821" t="s">
        <v>1</v>
      </c>
      <c r="B71" t="s">
        <v>3532</v>
      </c>
      <c r="C71" t="s">
        <v>3533</v>
      </c>
      <c r="D71" t="s">
        <v>3545</v>
      </c>
      <c r="E71" t="s">
        <v>3546</v>
      </c>
      <c r="F71" t="s">
        <v>3428</v>
      </c>
      <c r="G71" t="s">
        <v>3547</v>
      </c>
    </row>
    <row r="72" spans="1:7" ht="11.25" customHeight="1">
      <c r="A72" s="821" t="s">
        <v>1</v>
      </c>
      <c r="B72" t="s">
        <v>3532</v>
      </c>
      <c r="C72" t="s">
        <v>3533</v>
      </c>
      <c r="D72" t="s">
        <v>3548</v>
      </c>
      <c r="E72" t="s">
        <v>3549</v>
      </c>
      <c r="F72" t="s">
        <v>3428</v>
      </c>
      <c r="G72" t="s">
        <v>3550</v>
      </c>
    </row>
    <row r="73" spans="1:7" ht="11.25" customHeight="1">
      <c r="A73" s="821" t="s">
        <v>1</v>
      </c>
      <c r="B73" t="s">
        <v>3532</v>
      </c>
      <c r="C73" t="s">
        <v>3533</v>
      </c>
      <c r="D73" t="s">
        <v>3551</v>
      </c>
      <c r="E73" t="s">
        <v>3552</v>
      </c>
      <c r="F73" t="s">
        <v>3428</v>
      </c>
      <c r="G73" t="s">
        <v>3553</v>
      </c>
    </row>
    <row r="74" spans="1:7" ht="11.25" customHeight="1">
      <c r="A74" s="821" t="s">
        <v>1</v>
      </c>
      <c r="B74" t="s">
        <v>95</v>
      </c>
      <c r="C74" t="s">
        <v>96</v>
      </c>
      <c r="D74" t="s">
        <v>3554</v>
      </c>
      <c r="E74" t="s">
        <v>3555</v>
      </c>
      <c r="F74" t="s">
        <v>3428</v>
      </c>
      <c r="G74" t="s">
        <v>3556</v>
      </c>
    </row>
    <row r="75" spans="1:7" ht="11.25" customHeight="1">
      <c r="A75" s="821" t="s">
        <v>1</v>
      </c>
      <c r="B75" t="s">
        <v>95</v>
      </c>
      <c r="C75" t="s">
        <v>96</v>
      </c>
      <c r="D75" t="s">
        <v>3557</v>
      </c>
      <c r="E75" t="s">
        <v>3558</v>
      </c>
      <c r="F75" t="s">
        <v>3428</v>
      </c>
      <c r="G75" t="s">
        <v>3559</v>
      </c>
    </row>
    <row r="76" spans="1:7" ht="11.25" customHeight="1">
      <c r="A76" s="821" t="s">
        <v>1</v>
      </c>
      <c r="B76" t="s">
        <v>95</v>
      </c>
      <c r="C76" t="s">
        <v>96</v>
      </c>
      <c r="D76" t="s">
        <v>3560</v>
      </c>
      <c r="E76" t="s">
        <v>3561</v>
      </c>
      <c r="F76" t="s">
        <v>3428</v>
      </c>
      <c r="G76" t="s">
        <v>3562</v>
      </c>
    </row>
    <row r="77" spans="1:7" ht="11.25" customHeight="1">
      <c r="A77" s="821" t="s">
        <v>1</v>
      </c>
      <c r="B77" t="s">
        <v>95</v>
      </c>
      <c r="C77" t="s">
        <v>96</v>
      </c>
      <c r="D77" t="s">
        <v>95</v>
      </c>
      <c r="E77" t="s">
        <v>96</v>
      </c>
      <c r="F77" t="s">
        <v>3422</v>
      </c>
      <c r="G77" t="s">
        <v>94</v>
      </c>
    </row>
    <row r="78" spans="1:7" ht="11.25" customHeight="1">
      <c r="A78" s="821" t="s">
        <v>1</v>
      </c>
      <c r="B78" t="s">
        <v>95</v>
      </c>
      <c r="C78" t="s">
        <v>96</v>
      </c>
      <c r="D78" t="s">
        <v>3563</v>
      </c>
      <c r="E78" t="s">
        <v>3564</v>
      </c>
      <c r="F78" t="s">
        <v>3428</v>
      </c>
      <c r="G78" t="s">
        <v>3565</v>
      </c>
    </row>
    <row r="79" spans="1:7" ht="11.25" customHeight="1">
      <c r="A79" s="821" t="s">
        <v>1</v>
      </c>
      <c r="B79" t="s">
        <v>95</v>
      </c>
      <c r="C79" t="s">
        <v>96</v>
      </c>
      <c r="D79" t="s">
        <v>3566</v>
      </c>
      <c r="E79" t="s">
        <v>3567</v>
      </c>
      <c r="F79" t="s">
        <v>3428</v>
      </c>
      <c r="G79" t="s">
        <v>3568</v>
      </c>
    </row>
    <row r="80" spans="1:7" ht="11.25" customHeight="1">
      <c r="A80" s="821" t="s">
        <v>1</v>
      </c>
      <c r="B80" t="s">
        <v>109</v>
      </c>
      <c r="C80" t="s">
        <v>110</v>
      </c>
      <c r="D80" t="s">
        <v>3569</v>
      </c>
      <c r="E80" t="s">
        <v>3570</v>
      </c>
      <c r="F80" t="s">
        <v>3428</v>
      </c>
      <c r="G80" t="s">
        <v>3571</v>
      </c>
    </row>
    <row r="81" spans="1:7" ht="11.25" customHeight="1">
      <c r="A81" s="821" t="s">
        <v>1</v>
      </c>
      <c r="B81" t="s">
        <v>109</v>
      </c>
      <c r="C81" t="s">
        <v>110</v>
      </c>
      <c r="D81" t="s">
        <v>128</v>
      </c>
      <c r="E81" t="s">
        <v>129</v>
      </c>
      <c r="F81" t="s">
        <v>3428</v>
      </c>
      <c r="G81" t="s">
        <v>127</v>
      </c>
    </row>
    <row r="82" spans="1:7" ht="11.25" customHeight="1">
      <c r="A82" s="821" t="s">
        <v>1</v>
      </c>
      <c r="B82" t="s">
        <v>109</v>
      </c>
      <c r="C82" t="s">
        <v>110</v>
      </c>
      <c r="D82" t="s">
        <v>109</v>
      </c>
      <c r="E82" t="s">
        <v>110</v>
      </c>
      <c r="F82" t="s">
        <v>3422</v>
      </c>
      <c r="G82" t="s">
        <v>108</v>
      </c>
    </row>
    <row r="83" spans="1:7" ht="11.25" customHeight="1">
      <c r="A83" s="821" t="s">
        <v>1</v>
      </c>
      <c r="B83" t="s">
        <v>109</v>
      </c>
      <c r="C83" t="s">
        <v>110</v>
      </c>
      <c r="D83" t="s">
        <v>132</v>
      </c>
      <c r="E83" t="s">
        <v>133</v>
      </c>
      <c r="F83" t="s">
        <v>3425</v>
      </c>
      <c r="G83" t="s">
        <v>131</v>
      </c>
    </row>
    <row r="84" spans="1:7" ht="11.25" customHeight="1">
      <c r="A84" s="821" t="s">
        <v>1</v>
      </c>
      <c r="B84" t="s">
        <v>109</v>
      </c>
      <c r="C84" t="s">
        <v>110</v>
      </c>
      <c r="D84" t="s">
        <v>3572</v>
      </c>
      <c r="E84" t="s">
        <v>3573</v>
      </c>
      <c r="F84" t="s">
        <v>3428</v>
      </c>
      <c r="G84" t="s">
        <v>3574</v>
      </c>
    </row>
    <row r="85" spans="1:7" ht="11.25" customHeight="1">
      <c r="A85" s="821" t="s">
        <v>1</v>
      </c>
      <c r="B85" t="s">
        <v>109</v>
      </c>
      <c r="C85" t="s">
        <v>110</v>
      </c>
      <c r="D85" t="s">
        <v>3575</v>
      </c>
      <c r="E85" t="s">
        <v>3576</v>
      </c>
      <c r="F85" t="s">
        <v>3428</v>
      </c>
      <c r="G85" t="s">
        <v>3577</v>
      </c>
    </row>
    <row r="86" spans="1:7" ht="11.25" customHeight="1">
      <c r="A86" s="821" t="s">
        <v>1</v>
      </c>
      <c r="B86" t="s">
        <v>109</v>
      </c>
      <c r="C86" t="s">
        <v>110</v>
      </c>
      <c r="D86" t="s">
        <v>124</v>
      </c>
      <c r="E86" t="s">
        <v>125</v>
      </c>
      <c r="F86" t="s">
        <v>3428</v>
      </c>
      <c r="G86" t="s">
        <v>123</v>
      </c>
    </row>
    <row r="87" spans="1:7" ht="11.25" customHeight="1">
      <c r="A87" s="821" t="s">
        <v>1</v>
      </c>
      <c r="B87" t="s">
        <v>106</v>
      </c>
      <c r="C87" t="s">
        <v>107</v>
      </c>
      <c r="D87" t="s">
        <v>1124</v>
      </c>
      <c r="E87" t="s">
        <v>1125</v>
      </c>
      <c r="F87" t="s">
        <v>3428</v>
      </c>
      <c r="G87" t="s">
        <v>3578</v>
      </c>
    </row>
    <row r="88" spans="1:7" ht="11.25" customHeight="1">
      <c r="A88" s="821" t="s">
        <v>1</v>
      </c>
      <c r="B88" t="s">
        <v>106</v>
      </c>
      <c r="C88" t="s">
        <v>107</v>
      </c>
      <c r="D88" t="s">
        <v>1149</v>
      </c>
      <c r="E88" t="s">
        <v>1150</v>
      </c>
      <c r="F88" t="s">
        <v>3428</v>
      </c>
      <c r="G88" t="s">
        <v>3579</v>
      </c>
    </row>
    <row r="89" spans="1:7" ht="11.25" customHeight="1">
      <c r="A89" s="821" t="s">
        <v>1</v>
      </c>
      <c r="B89" t="s">
        <v>106</v>
      </c>
      <c r="C89" t="s">
        <v>107</v>
      </c>
      <c r="D89" t="s">
        <v>3580</v>
      </c>
      <c r="E89" t="s">
        <v>3581</v>
      </c>
      <c r="F89" t="s">
        <v>3428</v>
      </c>
      <c r="G89" t="s">
        <v>3582</v>
      </c>
    </row>
    <row r="90" spans="1:7" ht="11.25" customHeight="1">
      <c r="A90" s="821" t="s">
        <v>1</v>
      </c>
      <c r="B90" t="s">
        <v>106</v>
      </c>
      <c r="C90" t="s">
        <v>107</v>
      </c>
      <c r="D90" t="s">
        <v>3583</v>
      </c>
      <c r="E90" t="s">
        <v>3584</v>
      </c>
      <c r="F90" t="s">
        <v>3428</v>
      </c>
      <c r="G90" t="s">
        <v>3585</v>
      </c>
    </row>
    <row r="91" spans="1:7" ht="11.25" customHeight="1">
      <c r="A91" s="821" t="s">
        <v>1</v>
      </c>
      <c r="B91" t="s">
        <v>106</v>
      </c>
      <c r="C91" t="s">
        <v>107</v>
      </c>
      <c r="D91" t="s">
        <v>3586</v>
      </c>
      <c r="E91" t="s">
        <v>3587</v>
      </c>
      <c r="F91" t="s">
        <v>3428</v>
      </c>
      <c r="G91" t="s">
        <v>3588</v>
      </c>
    </row>
    <row r="92" spans="1:7" ht="11.25" customHeight="1">
      <c r="A92" s="821" t="s">
        <v>1</v>
      </c>
      <c r="B92" t="s">
        <v>106</v>
      </c>
      <c r="C92" t="s">
        <v>107</v>
      </c>
      <c r="D92" t="s">
        <v>1134</v>
      </c>
      <c r="E92" t="s">
        <v>1135</v>
      </c>
      <c r="F92" t="s">
        <v>3428</v>
      </c>
      <c r="G92" t="s">
        <v>3589</v>
      </c>
    </row>
    <row r="93" spans="1:7" ht="11.25" customHeight="1">
      <c r="A93" s="821" t="s">
        <v>1</v>
      </c>
      <c r="B93" t="s">
        <v>106</v>
      </c>
      <c r="C93" t="s">
        <v>107</v>
      </c>
      <c r="D93" t="s">
        <v>3590</v>
      </c>
      <c r="E93" t="s">
        <v>3591</v>
      </c>
      <c r="F93" t="s">
        <v>3428</v>
      </c>
      <c r="G93" t="s">
        <v>3592</v>
      </c>
    </row>
    <row r="94" spans="1:7" ht="11.25" customHeight="1">
      <c r="A94" s="821" t="s">
        <v>1</v>
      </c>
      <c r="B94" t="s">
        <v>106</v>
      </c>
      <c r="C94" t="s">
        <v>107</v>
      </c>
      <c r="D94" t="s">
        <v>3593</v>
      </c>
      <c r="E94" t="s">
        <v>3594</v>
      </c>
      <c r="F94" t="s">
        <v>3428</v>
      </c>
      <c r="G94" t="s">
        <v>3595</v>
      </c>
    </row>
    <row r="95" spans="1:7" ht="11.25" customHeight="1">
      <c r="A95" s="821" t="s">
        <v>1</v>
      </c>
      <c r="B95" t="s">
        <v>106</v>
      </c>
      <c r="C95" t="s">
        <v>107</v>
      </c>
      <c r="D95" t="s">
        <v>106</v>
      </c>
      <c r="E95" t="s">
        <v>107</v>
      </c>
      <c r="F95" t="s">
        <v>3422</v>
      </c>
      <c r="G95" t="s">
        <v>105</v>
      </c>
    </row>
    <row r="96" spans="1:7" ht="11.25" customHeight="1">
      <c r="A96" s="821" t="s">
        <v>1</v>
      </c>
      <c r="B96" t="s">
        <v>106</v>
      </c>
      <c r="C96" t="s">
        <v>107</v>
      </c>
      <c r="D96" t="s">
        <v>120</v>
      </c>
      <c r="E96" t="s">
        <v>121</v>
      </c>
      <c r="F96" t="s">
        <v>3425</v>
      </c>
      <c r="G96" t="s">
        <v>119</v>
      </c>
    </row>
    <row r="97" spans="1:7" ht="11.25" customHeight="1">
      <c r="A97" s="821" t="s">
        <v>1</v>
      </c>
      <c r="B97" t="s">
        <v>106</v>
      </c>
      <c r="C97" t="s">
        <v>107</v>
      </c>
      <c r="D97" t="s">
        <v>3596</v>
      </c>
      <c r="E97" t="s">
        <v>3597</v>
      </c>
      <c r="F97" t="s">
        <v>3428</v>
      </c>
      <c r="G97" t="s">
        <v>3598</v>
      </c>
    </row>
    <row r="98" spans="1:7" ht="11.25" customHeight="1">
      <c r="A98" s="821" t="s">
        <v>1</v>
      </c>
      <c r="B98" t="s">
        <v>3599</v>
      </c>
      <c r="C98" t="s">
        <v>3600</v>
      </c>
      <c r="D98" t="s">
        <v>3601</v>
      </c>
      <c r="E98" t="s">
        <v>3602</v>
      </c>
      <c r="F98" t="s">
        <v>3474</v>
      </c>
      <c r="G98" t="s">
        <v>3603</v>
      </c>
    </row>
    <row r="99" spans="1:7" ht="11.25" customHeight="1">
      <c r="A99" s="821" t="s">
        <v>1</v>
      </c>
      <c r="B99" t="s">
        <v>3599</v>
      </c>
      <c r="C99" t="s">
        <v>3600</v>
      </c>
      <c r="D99" t="s">
        <v>3604</v>
      </c>
      <c r="E99" t="s">
        <v>3605</v>
      </c>
      <c r="F99" t="s">
        <v>3428</v>
      </c>
      <c r="G99" t="s">
        <v>3606</v>
      </c>
    </row>
    <row r="100" spans="1:7" ht="11.25" customHeight="1">
      <c r="A100" s="821" t="s">
        <v>1</v>
      </c>
      <c r="B100" t="s">
        <v>3599</v>
      </c>
      <c r="C100" t="s">
        <v>3600</v>
      </c>
      <c r="D100" t="s">
        <v>3607</v>
      </c>
      <c r="E100" t="s">
        <v>3608</v>
      </c>
      <c r="F100" t="s">
        <v>3428</v>
      </c>
      <c r="G100" t="s">
        <v>3609</v>
      </c>
    </row>
    <row r="101" spans="1:7" ht="11.25" customHeight="1">
      <c r="A101" s="821" t="s">
        <v>1</v>
      </c>
      <c r="B101" t="s">
        <v>3599</v>
      </c>
      <c r="C101" t="s">
        <v>3600</v>
      </c>
      <c r="D101" t="s">
        <v>3610</v>
      </c>
      <c r="E101" t="s">
        <v>3611</v>
      </c>
      <c r="F101" t="s">
        <v>3428</v>
      </c>
      <c r="G101" t="s">
        <v>1004</v>
      </c>
    </row>
    <row r="102" spans="1:7" ht="11.25" customHeight="1">
      <c r="A102" s="821" t="s">
        <v>1</v>
      </c>
      <c r="B102" t="s">
        <v>3599</v>
      </c>
      <c r="C102" t="s">
        <v>3600</v>
      </c>
      <c r="D102" t="s">
        <v>3599</v>
      </c>
      <c r="E102" t="s">
        <v>3600</v>
      </c>
      <c r="F102" t="s">
        <v>3422</v>
      </c>
      <c r="G102" t="s">
        <v>1050</v>
      </c>
    </row>
    <row r="103" spans="1:7" ht="11.25" customHeight="1">
      <c r="A103" s="821" t="s">
        <v>1</v>
      </c>
      <c r="B103" t="s">
        <v>3599</v>
      </c>
      <c r="C103" t="s">
        <v>3600</v>
      </c>
      <c r="D103" t="s">
        <v>3612</v>
      </c>
      <c r="E103" t="s">
        <v>3613</v>
      </c>
      <c r="F103" t="s">
        <v>3425</v>
      </c>
      <c r="G103" t="s">
        <v>3614</v>
      </c>
    </row>
    <row r="104" spans="1:7" ht="11.25" customHeight="1">
      <c r="A104" s="821" t="s">
        <v>1</v>
      </c>
      <c r="B104" t="s">
        <v>3599</v>
      </c>
      <c r="C104" t="s">
        <v>3600</v>
      </c>
      <c r="D104" t="s">
        <v>3615</v>
      </c>
      <c r="E104" t="s">
        <v>3616</v>
      </c>
      <c r="F104" t="s">
        <v>3428</v>
      </c>
      <c r="G104" t="s">
        <v>3617</v>
      </c>
    </row>
    <row r="105" spans="1:7" ht="11.25" customHeight="1">
      <c r="A105" s="821" t="s">
        <v>1</v>
      </c>
      <c r="B105" t="s">
        <v>137</v>
      </c>
      <c r="C105" t="s">
        <v>138</v>
      </c>
      <c r="D105" t="s">
        <v>3618</v>
      </c>
      <c r="E105" t="s">
        <v>3619</v>
      </c>
      <c r="F105" t="s">
        <v>3428</v>
      </c>
      <c r="G105" t="s">
        <v>3620</v>
      </c>
    </row>
    <row r="106" spans="1:7" ht="11.25" customHeight="1">
      <c r="A106" s="821" t="s">
        <v>1</v>
      </c>
      <c r="B106" t="s">
        <v>137</v>
      </c>
      <c r="C106" t="s">
        <v>138</v>
      </c>
      <c r="D106" t="s">
        <v>3621</v>
      </c>
      <c r="E106" t="s">
        <v>3622</v>
      </c>
      <c r="F106" t="s">
        <v>3428</v>
      </c>
      <c r="G106" t="s">
        <v>3623</v>
      </c>
    </row>
    <row r="107" spans="1:7" ht="11.25" customHeight="1">
      <c r="A107" s="821" t="s">
        <v>1</v>
      </c>
      <c r="B107" t="s">
        <v>137</v>
      </c>
      <c r="C107" t="s">
        <v>138</v>
      </c>
      <c r="D107" t="s">
        <v>3624</v>
      </c>
      <c r="E107" t="s">
        <v>3625</v>
      </c>
      <c r="F107" t="s">
        <v>3428</v>
      </c>
      <c r="G107" t="s">
        <v>3626</v>
      </c>
    </row>
    <row r="108" spans="1:7" ht="11.25" customHeight="1">
      <c r="A108" s="821" t="s">
        <v>1</v>
      </c>
      <c r="B108" t="s">
        <v>137</v>
      </c>
      <c r="C108" t="s">
        <v>138</v>
      </c>
      <c r="D108" t="s">
        <v>3627</v>
      </c>
      <c r="E108" t="s">
        <v>3628</v>
      </c>
      <c r="F108" t="s">
        <v>3428</v>
      </c>
      <c r="G108" t="s">
        <v>3629</v>
      </c>
    </row>
    <row r="109" spans="1:7" ht="11.25" customHeight="1">
      <c r="A109" s="821" t="s">
        <v>1</v>
      </c>
      <c r="B109" t="s">
        <v>137</v>
      </c>
      <c r="C109" t="s">
        <v>138</v>
      </c>
      <c r="D109" t="s">
        <v>3630</v>
      </c>
      <c r="E109" t="s">
        <v>3631</v>
      </c>
      <c r="F109" t="s">
        <v>3428</v>
      </c>
      <c r="G109" t="s">
        <v>3632</v>
      </c>
    </row>
    <row r="110" spans="1:7" ht="11.25" customHeight="1">
      <c r="A110" s="821" t="s">
        <v>1</v>
      </c>
      <c r="B110" t="s">
        <v>137</v>
      </c>
      <c r="C110" t="s">
        <v>138</v>
      </c>
      <c r="D110" t="s">
        <v>156</v>
      </c>
      <c r="E110" t="s">
        <v>157</v>
      </c>
      <c r="F110" t="s">
        <v>3428</v>
      </c>
      <c r="G110" t="s">
        <v>155</v>
      </c>
    </row>
    <row r="111" spans="1:7" ht="11.25" customHeight="1">
      <c r="A111" s="821" t="s">
        <v>1</v>
      </c>
      <c r="B111" t="s">
        <v>137</v>
      </c>
      <c r="C111" t="s">
        <v>138</v>
      </c>
      <c r="D111" t="s">
        <v>3633</v>
      </c>
      <c r="E111" t="s">
        <v>3634</v>
      </c>
      <c r="F111" t="s">
        <v>3428</v>
      </c>
      <c r="G111" t="s">
        <v>3635</v>
      </c>
    </row>
    <row r="112" spans="1:7" ht="11.25" customHeight="1">
      <c r="A112" s="821" t="s">
        <v>1</v>
      </c>
      <c r="B112" t="s">
        <v>137</v>
      </c>
      <c r="C112" t="s">
        <v>138</v>
      </c>
      <c r="D112" t="s">
        <v>3636</v>
      </c>
      <c r="E112" t="s">
        <v>3637</v>
      </c>
      <c r="F112" t="s">
        <v>3428</v>
      </c>
      <c r="G112" t="s">
        <v>705</v>
      </c>
    </row>
    <row r="113" spans="1:7" ht="11.25" customHeight="1">
      <c r="A113" s="821" t="s">
        <v>1</v>
      </c>
      <c r="B113" t="s">
        <v>137</v>
      </c>
      <c r="C113" t="s">
        <v>138</v>
      </c>
      <c r="D113" t="s">
        <v>3638</v>
      </c>
      <c r="E113" t="s">
        <v>3639</v>
      </c>
      <c r="F113" t="s">
        <v>3428</v>
      </c>
      <c r="G113" t="s">
        <v>3640</v>
      </c>
    </row>
    <row r="114" spans="1:7" ht="11.25" customHeight="1">
      <c r="A114" s="821" t="s">
        <v>1</v>
      </c>
      <c r="B114" t="s">
        <v>137</v>
      </c>
      <c r="C114" t="s">
        <v>138</v>
      </c>
      <c r="D114" t="s">
        <v>3641</v>
      </c>
      <c r="E114" t="s">
        <v>3642</v>
      </c>
      <c r="F114" t="s">
        <v>3428</v>
      </c>
      <c r="G114" t="s">
        <v>3643</v>
      </c>
    </row>
    <row r="115" spans="1:7" ht="11.25" customHeight="1">
      <c r="A115" s="821" t="s">
        <v>1</v>
      </c>
      <c r="B115" t="s">
        <v>137</v>
      </c>
      <c r="C115" t="s">
        <v>138</v>
      </c>
      <c r="D115" t="s">
        <v>3644</v>
      </c>
      <c r="E115" t="s">
        <v>3645</v>
      </c>
      <c r="F115" t="s">
        <v>3428</v>
      </c>
      <c r="G115" t="s">
        <v>3646</v>
      </c>
    </row>
    <row r="116" spans="1:7" ht="11.25" customHeight="1">
      <c r="A116" s="821" t="s">
        <v>1</v>
      </c>
      <c r="B116" t="s">
        <v>137</v>
      </c>
      <c r="C116" t="s">
        <v>138</v>
      </c>
      <c r="D116" t="s">
        <v>151</v>
      </c>
      <c r="E116" t="s">
        <v>152</v>
      </c>
      <c r="F116" t="s">
        <v>3425</v>
      </c>
      <c r="G116" t="s">
        <v>150</v>
      </c>
    </row>
    <row r="117" spans="1:7" ht="11.25" customHeight="1">
      <c r="A117" s="821" t="s">
        <v>1</v>
      </c>
      <c r="B117" t="s">
        <v>137</v>
      </c>
      <c r="C117" t="s">
        <v>138</v>
      </c>
      <c r="D117" t="s">
        <v>137</v>
      </c>
      <c r="E117" t="s">
        <v>138</v>
      </c>
      <c r="F117" t="s">
        <v>3422</v>
      </c>
      <c r="G117" t="s">
        <v>136</v>
      </c>
    </row>
    <row r="118" spans="1:7" ht="11.25" customHeight="1">
      <c r="A118" s="821" t="s">
        <v>1</v>
      </c>
      <c r="B118" t="s">
        <v>137</v>
      </c>
      <c r="C118" t="s">
        <v>138</v>
      </c>
      <c r="D118" t="s">
        <v>3647</v>
      </c>
      <c r="E118" t="s">
        <v>3648</v>
      </c>
      <c r="F118" t="s">
        <v>3428</v>
      </c>
      <c r="G118" t="s">
        <v>3649</v>
      </c>
    </row>
    <row r="119" spans="1:7" ht="11.25" customHeight="1">
      <c r="A119" s="821" t="s">
        <v>1</v>
      </c>
      <c r="B119" t="s">
        <v>186</v>
      </c>
      <c r="C119" t="s">
        <v>3650</v>
      </c>
      <c r="D119" t="s">
        <v>3651</v>
      </c>
      <c r="E119" t="s">
        <v>3652</v>
      </c>
      <c r="F119" t="s">
        <v>3428</v>
      </c>
      <c r="G119" t="s">
        <v>3653</v>
      </c>
    </row>
    <row r="120" spans="1:7" ht="11.25" customHeight="1">
      <c r="A120" s="821" t="s">
        <v>1</v>
      </c>
      <c r="B120" t="s">
        <v>186</v>
      </c>
      <c r="C120" t="s">
        <v>3650</v>
      </c>
      <c r="D120" t="s">
        <v>3654</v>
      </c>
      <c r="E120" t="s">
        <v>3655</v>
      </c>
      <c r="F120" t="s">
        <v>3428</v>
      </c>
      <c r="G120" t="s">
        <v>3656</v>
      </c>
    </row>
    <row r="121" spans="1:7" ht="11.25" customHeight="1">
      <c r="A121" s="821" t="s">
        <v>1</v>
      </c>
      <c r="B121" t="s">
        <v>186</v>
      </c>
      <c r="C121" t="s">
        <v>3650</v>
      </c>
      <c r="D121" t="s">
        <v>3657</v>
      </c>
      <c r="E121" t="s">
        <v>3658</v>
      </c>
      <c r="F121" t="s">
        <v>3428</v>
      </c>
      <c r="G121" t="s">
        <v>3659</v>
      </c>
    </row>
    <row r="122" spans="1:7" ht="11.25" customHeight="1">
      <c r="A122" s="821" t="s">
        <v>1</v>
      </c>
      <c r="B122" t="s">
        <v>186</v>
      </c>
      <c r="C122" t="s">
        <v>3650</v>
      </c>
      <c r="D122" t="s">
        <v>3660</v>
      </c>
      <c r="E122" t="s">
        <v>3661</v>
      </c>
      <c r="F122" t="s">
        <v>3428</v>
      </c>
      <c r="G122" t="s">
        <v>3662</v>
      </c>
    </row>
    <row r="123" spans="1:7" ht="11.25" customHeight="1">
      <c r="A123" s="821" t="s">
        <v>1</v>
      </c>
      <c r="B123" t="s">
        <v>186</v>
      </c>
      <c r="C123" t="s">
        <v>3650</v>
      </c>
      <c r="D123" t="s">
        <v>3663</v>
      </c>
      <c r="E123" t="s">
        <v>3664</v>
      </c>
      <c r="F123" t="s">
        <v>3428</v>
      </c>
      <c r="G123" t="s">
        <v>3665</v>
      </c>
    </row>
    <row r="124" spans="1:7" ht="11.25" customHeight="1">
      <c r="A124" s="821" t="s">
        <v>1</v>
      </c>
      <c r="B124" t="s">
        <v>186</v>
      </c>
      <c r="C124" t="s">
        <v>3650</v>
      </c>
      <c r="D124" t="s">
        <v>3666</v>
      </c>
      <c r="E124" t="s">
        <v>3667</v>
      </c>
      <c r="F124" t="s">
        <v>3428</v>
      </c>
      <c r="G124" t="s">
        <v>3668</v>
      </c>
    </row>
    <row r="125" spans="1:7" ht="11.25" customHeight="1">
      <c r="A125" s="821" t="s">
        <v>1</v>
      </c>
      <c r="B125" t="s">
        <v>186</v>
      </c>
      <c r="C125" t="s">
        <v>3650</v>
      </c>
      <c r="D125" t="s">
        <v>187</v>
      </c>
      <c r="E125" t="s">
        <v>188</v>
      </c>
      <c r="F125" t="s">
        <v>3428</v>
      </c>
      <c r="G125" t="s">
        <v>185</v>
      </c>
    </row>
    <row r="126" spans="1:7" ht="11.25" customHeight="1">
      <c r="A126" s="821" t="s">
        <v>1</v>
      </c>
      <c r="B126" t="s">
        <v>186</v>
      </c>
      <c r="C126" t="s">
        <v>3650</v>
      </c>
      <c r="D126" t="s">
        <v>3669</v>
      </c>
      <c r="E126" t="s">
        <v>3670</v>
      </c>
      <c r="F126" t="s">
        <v>3428</v>
      </c>
      <c r="G126" t="s">
        <v>3671</v>
      </c>
    </row>
    <row r="127" spans="1:7" ht="11.25" customHeight="1">
      <c r="A127" s="821" t="s">
        <v>1</v>
      </c>
      <c r="B127" t="s">
        <v>186</v>
      </c>
      <c r="C127" t="s">
        <v>3650</v>
      </c>
      <c r="D127" t="s">
        <v>3672</v>
      </c>
      <c r="E127" t="s">
        <v>3673</v>
      </c>
      <c r="F127" t="s">
        <v>3428</v>
      </c>
      <c r="G127" t="s">
        <v>3674</v>
      </c>
    </row>
    <row r="128" spans="1:7" ht="11.25" customHeight="1">
      <c r="A128" s="821" t="s">
        <v>1</v>
      </c>
      <c r="B128" t="s">
        <v>186</v>
      </c>
      <c r="C128" t="s">
        <v>3650</v>
      </c>
      <c r="D128" t="s">
        <v>3675</v>
      </c>
      <c r="E128" t="s">
        <v>3676</v>
      </c>
      <c r="F128" t="s">
        <v>3428</v>
      </c>
      <c r="G128" t="s">
        <v>3677</v>
      </c>
    </row>
    <row r="129" spans="1:7" ht="11.25" customHeight="1">
      <c r="A129" s="821" t="s">
        <v>1</v>
      </c>
      <c r="B129" t="s">
        <v>186</v>
      </c>
      <c r="C129" t="s">
        <v>3650</v>
      </c>
      <c r="D129" t="s">
        <v>3678</v>
      </c>
      <c r="E129" t="s">
        <v>3679</v>
      </c>
      <c r="F129" t="s">
        <v>3428</v>
      </c>
      <c r="G129" t="s">
        <v>3680</v>
      </c>
    </row>
    <row r="130" spans="1:7" ht="11.25" customHeight="1">
      <c r="A130" s="821" t="s">
        <v>1</v>
      </c>
      <c r="B130" t="s">
        <v>186</v>
      </c>
      <c r="C130" t="s">
        <v>3650</v>
      </c>
      <c r="D130" t="s">
        <v>3681</v>
      </c>
      <c r="E130" t="s">
        <v>3682</v>
      </c>
      <c r="F130" t="s">
        <v>3428</v>
      </c>
      <c r="G130" t="s">
        <v>3683</v>
      </c>
    </row>
    <row r="131" spans="1:7" ht="11.25" customHeight="1">
      <c r="A131" s="821" t="s">
        <v>1</v>
      </c>
      <c r="B131" t="s">
        <v>186</v>
      </c>
      <c r="C131" t="s">
        <v>3650</v>
      </c>
      <c r="D131" t="s">
        <v>3684</v>
      </c>
      <c r="E131" t="s">
        <v>3685</v>
      </c>
      <c r="F131" t="s">
        <v>3428</v>
      </c>
      <c r="G131" t="s">
        <v>3686</v>
      </c>
    </row>
    <row r="132" spans="1:7" ht="11.25" customHeight="1">
      <c r="A132" s="821" t="s">
        <v>1</v>
      </c>
      <c r="B132" t="s">
        <v>186</v>
      </c>
      <c r="C132" t="s">
        <v>3650</v>
      </c>
      <c r="D132" t="s">
        <v>3687</v>
      </c>
      <c r="E132" t="s">
        <v>3688</v>
      </c>
      <c r="F132" t="s">
        <v>3428</v>
      </c>
      <c r="G132" t="s">
        <v>3689</v>
      </c>
    </row>
    <row r="133" spans="1:7" ht="11.25" customHeight="1">
      <c r="A133" s="821" t="s">
        <v>1</v>
      </c>
      <c r="B133" t="s">
        <v>186</v>
      </c>
      <c r="C133" t="s">
        <v>3650</v>
      </c>
      <c r="D133" t="s">
        <v>3690</v>
      </c>
      <c r="E133" t="s">
        <v>3691</v>
      </c>
      <c r="F133" t="s">
        <v>3428</v>
      </c>
      <c r="G133" t="s">
        <v>3692</v>
      </c>
    </row>
    <row r="134" spans="1:7" ht="11.25" customHeight="1">
      <c r="A134" s="821" t="s">
        <v>1</v>
      </c>
      <c r="B134" t="s">
        <v>186</v>
      </c>
      <c r="C134" t="s">
        <v>3650</v>
      </c>
      <c r="D134" t="s">
        <v>191</v>
      </c>
      <c r="E134" t="s">
        <v>192</v>
      </c>
      <c r="F134" t="s">
        <v>3428</v>
      </c>
      <c r="G134" t="s">
        <v>190</v>
      </c>
    </row>
    <row r="135" spans="1:7" ht="11.25" customHeight="1">
      <c r="A135" s="821" t="s">
        <v>1</v>
      </c>
      <c r="B135" t="s">
        <v>186</v>
      </c>
      <c r="C135" t="s">
        <v>3650</v>
      </c>
      <c r="D135" t="s">
        <v>186</v>
      </c>
      <c r="E135" t="s">
        <v>3650</v>
      </c>
      <c r="F135" t="s">
        <v>3422</v>
      </c>
      <c r="G135" t="s">
        <v>3693</v>
      </c>
    </row>
    <row r="136" spans="1:7" ht="11.25" customHeight="1">
      <c r="A136" s="821" t="s">
        <v>1</v>
      </c>
      <c r="B136" t="s">
        <v>186</v>
      </c>
      <c r="C136" t="s">
        <v>3650</v>
      </c>
      <c r="D136" t="s">
        <v>3694</v>
      </c>
      <c r="E136" t="s">
        <v>3695</v>
      </c>
      <c r="F136" t="s">
        <v>3428</v>
      </c>
      <c r="G136" t="s">
        <v>3696</v>
      </c>
    </row>
    <row r="137" spans="1:7" ht="11.25" customHeight="1">
      <c r="A137" s="821" t="s">
        <v>1</v>
      </c>
      <c r="B137" t="s">
        <v>186</v>
      </c>
      <c r="C137" t="s">
        <v>3650</v>
      </c>
      <c r="D137" t="s">
        <v>196</v>
      </c>
      <c r="E137" t="s">
        <v>197</v>
      </c>
      <c r="F137" t="s">
        <v>3428</v>
      </c>
      <c r="G137" t="s">
        <v>195</v>
      </c>
    </row>
    <row r="138" spans="1:7" ht="11.25" customHeight="1">
      <c r="A138" s="821" t="s">
        <v>1</v>
      </c>
      <c r="B138" t="s">
        <v>186</v>
      </c>
      <c r="C138" t="s">
        <v>3650</v>
      </c>
      <c r="D138" t="s">
        <v>3697</v>
      </c>
      <c r="E138" t="s">
        <v>3698</v>
      </c>
      <c r="F138" t="s">
        <v>3428</v>
      </c>
      <c r="G138" t="s">
        <v>3699</v>
      </c>
    </row>
    <row r="139" spans="1:7" ht="11.25" customHeight="1">
      <c r="A139" s="821" t="s">
        <v>1</v>
      </c>
      <c r="B139" t="s">
        <v>98</v>
      </c>
      <c r="C139" t="s">
        <v>99</v>
      </c>
      <c r="D139" t="s">
        <v>3700</v>
      </c>
      <c r="E139" t="s">
        <v>3701</v>
      </c>
      <c r="F139" t="s">
        <v>3428</v>
      </c>
      <c r="G139" t="s">
        <v>3702</v>
      </c>
    </row>
    <row r="140" spans="1:7" ht="11.25" customHeight="1">
      <c r="A140" s="821" t="s">
        <v>1</v>
      </c>
      <c r="B140" t="s">
        <v>98</v>
      </c>
      <c r="C140" t="s">
        <v>99</v>
      </c>
      <c r="D140" t="s">
        <v>3703</v>
      </c>
      <c r="E140" t="s">
        <v>3704</v>
      </c>
      <c r="F140" t="s">
        <v>3428</v>
      </c>
      <c r="G140" t="s">
        <v>3705</v>
      </c>
    </row>
    <row r="141" spans="1:7" ht="11.25" customHeight="1">
      <c r="A141" s="821" t="s">
        <v>1</v>
      </c>
      <c r="B141" t="s">
        <v>98</v>
      </c>
      <c r="C141" t="s">
        <v>99</v>
      </c>
      <c r="D141" t="s">
        <v>3706</v>
      </c>
      <c r="E141" t="s">
        <v>3707</v>
      </c>
      <c r="F141" t="s">
        <v>3428</v>
      </c>
      <c r="G141" t="s">
        <v>3708</v>
      </c>
    </row>
    <row r="142" spans="1:7" ht="11.25" customHeight="1">
      <c r="A142" s="821" t="s">
        <v>1</v>
      </c>
      <c r="B142" t="s">
        <v>98</v>
      </c>
      <c r="C142" t="s">
        <v>99</v>
      </c>
      <c r="D142" t="s">
        <v>3449</v>
      </c>
      <c r="E142" t="s">
        <v>3709</v>
      </c>
      <c r="F142" t="s">
        <v>3428</v>
      </c>
      <c r="G142" t="s">
        <v>3710</v>
      </c>
    </row>
    <row r="143" spans="1:7" ht="11.25" customHeight="1">
      <c r="A143" s="821" t="s">
        <v>1</v>
      </c>
      <c r="B143" t="s">
        <v>98</v>
      </c>
      <c r="C143" t="s">
        <v>99</v>
      </c>
      <c r="D143" t="s">
        <v>98</v>
      </c>
      <c r="E143" t="s">
        <v>99</v>
      </c>
      <c r="F143" t="s">
        <v>3422</v>
      </c>
      <c r="G143" t="s">
        <v>97</v>
      </c>
    </row>
    <row r="144" spans="1:7" ht="11.25" customHeight="1">
      <c r="A144" s="821" t="s">
        <v>1</v>
      </c>
      <c r="B144" t="s">
        <v>98</v>
      </c>
      <c r="C144" t="s">
        <v>99</v>
      </c>
      <c r="D144" t="s">
        <v>3711</v>
      </c>
      <c r="E144" t="s">
        <v>3712</v>
      </c>
      <c r="F144" t="s">
        <v>3425</v>
      </c>
      <c r="G144" t="s">
        <v>3713</v>
      </c>
    </row>
    <row r="145" spans="1:7" ht="11.25" customHeight="1">
      <c r="A145" s="821" t="s">
        <v>1</v>
      </c>
      <c r="B145" t="s">
        <v>3714</v>
      </c>
      <c r="C145" t="s">
        <v>3715</v>
      </c>
      <c r="D145" t="s">
        <v>3716</v>
      </c>
      <c r="E145" t="s">
        <v>3717</v>
      </c>
      <c r="F145" t="s">
        <v>3428</v>
      </c>
      <c r="G145" t="s">
        <v>3718</v>
      </c>
    </row>
    <row r="146" spans="1:7" ht="11.25" customHeight="1">
      <c r="A146" s="821" t="s">
        <v>1</v>
      </c>
      <c r="B146" t="s">
        <v>3714</v>
      </c>
      <c r="C146" t="s">
        <v>3715</v>
      </c>
      <c r="D146" t="s">
        <v>3719</v>
      </c>
      <c r="E146" t="s">
        <v>3720</v>
      </c>
      <c r="F146" t="s">
        <v>3428</v>
      </c>
      <c r="G146" t="s">
        <v>3721</v>
      </c>
    </row>
    <row r="147" spans="1:7" ht="11.25" customHeight="1">
      <c r="A147" s="821" t="s">
        <v>1</v>
      </c>
      <c r="B147" t="s">
        <v>3714</v>
      </c>
      <c r="C147" t="s">
        <v>3715</v>
      </c>
      <c r="D147" t="s">
        <v>3722</v>
      </c>
      <c r="E147" t="s">
        <v>3723</v>
      </c>
      <c r="F147" t="s">
        <v>3428</v>
      </c>
      <c r="G147" t="s">
        <v>3724</v>
      </c>
    </row>
    <row r="148" spans="1:7" ht="11.25" customHeight="1">
      <c r="A148" s="821" t="s">
        <v>1</v>
      </c>
      <c r="B148" t="s">
        <v>3714</v>
      </c>
      <c r="C148" t="s">
        <v>3715</v>
      </c>
      <c r="D148" t="s">
        <v>3714</v>
      </c>
      <c r="E148" t="s">
        <v>3715</v>
      </c>
      <c r="F148" t="s">
        <v>3422</v>
      </c>
      <c r="G148" t="s">
        <v>3725</v>
      </c>
    </row>
    <row r="149" spans="1:7" ht="11.25" customHeight="1">
      <c r="A149" s="821" t="s">
        <v>1</v>
      </c>
      <c r="B149" t="s">
        <v>3714</v>
      </c>
      <c r="C149" t="s">
        <v>3715</v>
      </c>
      <c r="D149" t="s">
        <v>3726</v>
      </c>
      <c r="E149" t="s">
        <v>3727</v>
      </c>
      <c r="F149" t="s">
        <v>3428</v>
      </c>
      <c r="G149" t="s">
        <v>3728</v>
      </c>
    </row>
    <row r="150" spans="1:7" ht="11.25" customHeight="1">
      <c r="A150" s="821" t="s">
        <v>1</v>
      </c>
      <c r="B150" t="s">
        <v>3729</v>
      </c>
      <c r="C150" t="s">
        <v>3730</v>
      </c>
      <c r="D150" t="s">
        <v>3731</v>
      </c>
      <c r="E150" t="s">
        <v>3732</v>
      </c>
      <c r="F150" t="s">
        <v>3428</v>
      </c>
      <c r="G150" t="s">
        <v>3733</v>
      </c>
    </row>
    <row r="151" spans="1:7" ht="11.25" customHeight="1">
      <c r="A151" s="821" t="s">
        <v>1</v>
      </c>
      <c r="B151" t="s">
        <v>3729</v>
      </c>
      <c r="C151" t="s">
        <v>3730</v>
      </c>
      <c r="D151" t="s">
        <v>3734</v>
      </c>
      <c r="E151" t="s">
        <v>3735</v>
      </c>
      <c r="F151" t="s">
        <v>3428</v>
      </c>
      <c r="G151" t="s">
        <v>3736</v>
      </c>
    </row>
    <row r="152" spans="1:7" ht="11.25" customHeight="1">
      <c r="A152" s="821" t="s">
        <v>1</v>
      </c>
      <c r="B152" t="s">
        <v>3729</v>
      </c>
      <c r="C152" t="s">
        <v>3730</v>
      </c>
      <c r="D152" t="s">
        <v>3729</v>
      </c>
      <c r="E152" t="s">
        <v>3730</v>
      </c>
      <c r="F152" t="s">
        <v>3422</v>
      </c>
      <c r="G152" t="s">
        <v>3737</v>
      </c>
    </row>
    <row r="153" spans="1:7" ht="11.25" customHeight="1">
      <c r="A153" s="821" t="s">
        <v>1</v>
      </c>
      <c r="B153" t="s">
        <v>3729</v>
      </c>
      <c r="C153" t="s">
        <v>3730</v>
      </c>
      <c r="D153" t="s">
        <v>3738</v>
      </c>
      <c r="E153" t="s">
        <v>3739</v>
      </c>
      <c r="F153" t="s">
        <v>3428</v>
      </c>
      <c r="G153" t="s">
        <v>3740</v>
      </c>
    </row>
    <row r="154" spans="1:7" ht="11.25" customHeight="1">
      <c r="A154" s="821" t="s">
        <v>1</v>
      </c>
      <c r="B154" t="s">
        <v>3741</v>
      </c>
      <c r="C154" t="s">
        <v>3742</v>
      </c>
      <c r="D154" t="s">
        <v>3743</v>
      </c>
      <c r="E154" t="s">
        <v>3744</v>
      </c>
      <c r="F154" t="s">
        <v>3428</v>
      </c>
      <c r="G154" t="s">
        <v>3745</v>
      </c>
    </row>
    <row r="155" spans="1:7" ht="11.25" customHeight="1">
      <c r="A155" s="821" t="s">
        <v>1</v>
      </c>
      <c r="B155" t="s">
        <v>3741</v>
      </c>
      <c r="C155" t="s">
        <v>3742</v>
      </c>
      <c r="D155" t="s">
        <v>3746</v>
      </c>
      <c r="E155" t="s">
        <v>3747</v>
      </c>
      <c r="F155" t="s">
        <v>3428</v>
      </c>
      <c r="G155" t="s">
        <v>3748</v>
      </c>
    </row>
    <row r="156" spans="1:7" ht="11.25" customHeight="1">
      <c r="A156" s="821" t="s">
        <v>1</v>
      </c>
      <c r="B156" t="s">
        <v>3741</v>
      </c>
      <c r="C156" t="s">
        <v>3742</v>
      </c>
      <c r="D156" t="s">
        <v>3749</v>
      </c>
      <c r="E156" t="s">
        <v>3750</v>
      </c>
      <c r="F156" t="s">
        <v>3428</v>
      </c>
      <c r="G156" t="s">
        <v>3751</v>
      </c>
    </row>
    <row r="157" spans="1:7" ht="11.25" customHeight="1">
      <c r="A157" s="821" t="s">
        <v>1</v>
      </c>
      <c r="B157" t="s">
        <v>3741</v>
      </c>
      <c r="C157" t="s">
        <v>3742</v>
      </c>
      <c r="D157" t="s">
        <v>3752</v>
      </c>
      <c r="E157" t="s">
        <v>3753</v>
      </c>
      <c r="F157" t="s">
        <v>3428</v>
      </c>
      <c r="G157" t="s">
        <v>3754</v>
      </c>
    </row>
    <row r="158" spans="1:7" ht="11.25" customHeight="1">
      <c r="A158" s="821" t="s">
        <v>1</v>
      </c>
      <c r="B158" t="s">
        <v>3741</v>
      </c>
      <c r="C158" t="s">
        <v>3742</v>
      </c>
      <c r="D158" t="s">
        <v>3755</v>
      </c>
      <c r="E158" t="s">
        <v>3756</v>
      </c>
      <c r="F158" t="s">
        <v>3428</v>
      </c>
      <c r="G158" t="s">
        <v>3757</v>
      </c>
    </row>
    <row r="159" spans="1:7" ht="11.25" customHeight="1">
      <c r="A159" s="821" t="s">
        <v>1</v>
      </c>
      <c r="B159" t="s">
        <v>3741</v>
      </c>
      <c r="C159" t="s">
        <v>3742</v>
      </c>
      <c r="D159" t="s">
        <v>3741</v>
      </c>
      <c r="E159" t="s">
        <v>3742</v>
      </c>
      <c r="F159" t="s">
        <v>3422</v>
      </c>
      <c r="G159" t="s">
        <v>3758</v>
      </c>
    </row>
    <row r="160" spans="1:7" ht="11.25" customHeight="1">
      <c r="A160" s="821" t="s">
        <v>1</v>
      </c>
      <c r="B160" t="s">
        <v>3741</v>
      </c>
      <c r="C160" t="s">
        <v>3742</v>
      </c>
      <c r="D160" t="s">
        <v>3759</v>
      </c>
      <c r="E160" t="s">
        <v>3760</v>
      </c>
      <c r="F160" t="s">
        <v>3474</v>
      </c>
      <c r="G160" t="s">
        <v>3761</v>
      </c>
    </row>
    <row r="161" spans="1:7" ht="11.25" customHeight="1">
      <c r="A161" s="821" t="s">
        <v>1</v>
      </c>
      <c r="B161" t="s">
        <v>3741</v>
      </c>
      <c r="C161" t="s">
        <v>3742</v>
      </c>
      <c r="D161" t="s">
        <v>3762</v>
      </c>
      <c r="E161" t="s">
        <v>3763</v>
      </c>
      <c r="F161" t="s">
        <v>3428</v>
      </c>
      <c r="G161" t="s">
        <v>3764</v>
      </c>
    </row>
    <row r="162" spans="1:7" ht="11.25" customHeight="1">
      <c r="A162" s="821" t="s">
        <v>1</v>
      </c>
      <c r="B162" t="s">
        <v>146</v>
      </c>
      <c r="C162" t="s">
        <v>147</v>
      </c>
      <c r="D162" t="s">
        <v>3765</v>
      </c>
      <c r="E162" t="s">
        <v>3766</v>
      </c>
      <c r="F162" t="s">
        <v>3428</v>
      </c>
      <c r="G162" t="s">
        <v>3767</v>
      </c>
    </row>
    <row r="163" spans="1:7" ht="11.25" customHeight="1">
      <c r="A163" s="821" t="s">
        <v>1</v>
      </c>
      <c r="B163" t="s">
        <v>146</v>
      </c>
      <c r="C163" t="s">
        <v>147</v>
      </c>
      <c r="D163" t="s">
        <v>3768</v>
      </c>
      <c r="E163" t="s">
        <v>3769</v>
      </c>
      <c r="F163" t="s">
        <v>3428</v>
      </c>
      <c r="G163" t="s">
        <v>3770</v>
      </c>
    </row>
    <row r="164" spans="1:7" ht="11.25" customHeight="1">
      <c r="A164" s="821" t="s">
        <v>1</v>
      </c>
      <c r="B164" t="s">
        <v>146</v>
      </c>
      <c r="C164" t="s">
        <v>147</v>
      </c>
      <c r="D164" t="s">
        <v>172</v>
      </c>
      <c r="E164" t="s">
        <v>173</v>
      </c>
      <c r="F164" t="s">
        <v>3428</v>
      </c>
      <c r="G164" t="s">
        <v>171</v>
      </c>
    </row>
    <row r="165" spans="1:7" ht="11.25" customHeight="1">
      <c r="A165" s="821" t="s">
        <v>1</v>
      </c>
      <c r="B165" t="s">
        <v>146</v>
      </c>
      <c r="C165" t="s">
        <v>147</v>
      </c>
      <c r="D165" t="s">
        <v>3771</v>
      </c>
      <c r="E165" t="s">
        <v>3772</v>
      </c>
      <c r="F165" t="s">
        <v>3428</v>
      </c>
      <c r="G165" t="s">
        <v>3773</v>
      </c>
    </row>
    <row r="166" spans="1:7" ht="11.25" customHeight="1">
      <c r="A166" s="821" t="s">
        <v>1</v>
      </c>
      <c r="B166" t="s">
        <v>146</v>
      </c>
      <c r="C166" t="s">
        <v>147</v>
      </c>
      <c r="D166" t="s">
        <v>3774</v>
      </c>
      <c r="E166" t="s">
        <v>3775</v>
      </c>
      <c r="F166" t="s">
        <v>3428</v>
      </c>
      <c r="G166" t="s">
        <v>3776</v>
      </c>
    </row>
    <row r="167" spans="1:7" ht="11.25" customHeight="1">
      <c r="A167" s="821" t="s">
        <v>1</v>
      </c>
      <c r="B167" t="s">
        <v>146</v>
      </c>
      <c r="C167" t="s">
        <v>147</v>
      </c>
      <c r="D167" t="s">
        <v>146</v>
      </c>
      <c r="E167" t="s">
        <v>147</v>
      </c>
      <c r="F167" t="s">
        <v>3422</v>
      </c>
      <c r="G167" t="s">
        <v>145</v>
      </c>
    </row>
    <row r="168" spans="1:7" ht="11.25" customHeight="1">
      <c r="A168" s="821" t="s">
        <v>1</v>
      </c>
      <c r="B168" t="s">
        <v>146</v>
      </c>
      <c r="C168" t="s">
        <v>147</v>
      </c>
      <c r="D168" t="s">
        <v>167</v>
      </c>
      <c r="E168" t="s">
        <v>168</v>
      </c>
      <c r="F168" t="s">
        <v>3474</v>
      </c>
      <c r="G168" t="s">
        <v>166</v>
      </c>
    </row>
    <row r="169" spans="1:7" ht="11.25" customHeight="1">
      <c r="A169" s="821" t="s">
        <v>1</v>
      </c>
      <c r="B169" t="s">
        <v>115</v>
      </c>
      <c r="C169" t="s">
        <v>116</v>
      </c>
      <c r="D169" t="s">
        <v>3777</v>
      </c>
      <c r="E169" t="s">
        <v>3778</v>
      </c>
      <c r="F169" t="s">
        <v>3428</v>
      </c>
      <c r="G169" t="s">
        <v>3779</v>
      </c>
    </row>
    <row r="170" spans="1:7" ht="11.25" customHeight="1">
      <c r="A170" s="821" t="s">
        <v>1</v>
      </c>
      <c r="B170" t="s">
        <v>115</v>
      </c>
      <c r="C170" t="s">
        <v>116</v>
      </c>
      <c r="D170" t="s">
        <v>3780</v>
      </c>
      <c r="E170" t="s">
        <v>3781</v>
      </c>
      <c r="F170" t="s">
        <v>3428</v>
      </c>
      <c r="G170" t="s">
        <v>3782</v>
      </c>
    </row>
    <row r="171" spans="1:7" ht="11.25" customHeight="1">
      <c r="A171" s="821" t="s">
        <v>1</v>
      </c>
      <c r="B171" t="s">
        <v>115</v>
      </c>
      <c r="C171" t="s">
        <v>116</v>
      </c>
      <c r="D171" t="s">
        <v>3783</v>
      </c>
      <c r="E171" t="s">
        <v>3784</v>
      </c>
      <c r="F171" t="s">
        <v>3428</v>
      </c>
      <c r="G171" t="s">
        <v>3785</v>
      </c>
    </row>
    <row r="172" spans="1:7" ht="11.25" customHeight="1">
      <c r="A172" s="821" t="s">
        <v>1</v>
      </c>
      <c r="B172" t="s">
        <v>115</v>
      </c>
      <c r="C172" t="s">
        <v>116</v>
      </c>
      <c r="D172" t="s">
        <v>3786</v>
      </c>
      <c r="E172" t="s">
        <v>3787</v>
      </c>
      <c r="F172" t="s">
        <v>3428</v>
      </c>
      <c r="G172" t="s">
        <v>3788</v>
      </c>
    </row>
    <row r="173" spans="1:7" ht="11.25" customHeight="1">
      <c r="A173" s="821" t="s">
        <v>1</v>
      </c>
      <c r="B173" t="s">
        <v>115</v>
      </c>
      <c r="C173" t="s">
        <v>116</v>
      </c>
      <c r="D173" t="s">
        <v>3789</v>
      </c>
      <c r="E173" t="s">
        <v>3790</v>
      </c>
      <c r="F173" t="s">
        <v>3428</v>
      </c>
      <c r="G173" t="s">
        <v>3791</v>
      </c>
    </row>
    <row r="174" spans="1:7" ht="11.25" customHeight="1">
      <c r="A174" s="821" t="s">
        <v>1</v>
      </c>
      <c r="B174" t="s">
        <v>115</v>
      </c>
      <c r="C174" t="s">
        <v>116</v>
      </c>
      <c r="D174" t="s">
        <v>3792</v>
      </c>
      <c r="E174" t="s">
        <v>3793</v>
      </c>
      <c r="F174" t="s">
        <v>3428</v>
      </c>
      <c r="G174" t="s">
        <v>3794</v>
      </c>
    </row>
    <row r="175" spans="1:7" ht="11.25" customHeight="1">
      <c r="A175" s="821" t="s">
        <v>1</v>
      </c>
      <c r="B175" t="s">
        <v>115</v>
      </c>
      <c r="C175" t="s">
        <v>116</v>
      </c>
      <c r="D175" t="s">
        <v>3795</v>
      </c>
      <c r="E175" t="s">
        <v>3796</v>
      </c>
      <c r="F175" t="s">
        <v>3428</v>
      </c>
      <c r="G175" t="s">
        <v>3797</v>
      </c>
    </row>
    <row r="176" spans="1:7" ht="11.25" customHeight="1">
      <c r="A176" s="821" t="s">
        <v>1</v>
      </c>
      <c r="B176" t="s">
        <v>115</v>
      </c>
      <c r="C176" t="s">
        <v>116</v>
      </c>
      <c r="D176" t="s">
        <v>115</v>
      </c>
      <c r="E176" t="s">
        <v>116</v>
      </c>
      <c r="F176" t="s">
        <v>3422</v>
      </c>
      <c r="G176" t="s">
        <v>114</v>
      </c>
    </row>
    <row r="177" spans="1:7" ht="11.25" customHeight="1">
      <c r="A177" s="821" t="s">
        <v>1</v>
      </c>
      <c r="B177" t="s">
        <v>115</v>
      </c>
      <c r="C177" t="s">
        <v>116</v>
      </c>
      <c r="D177" t="s">
        <v>1055</v>
      </c>
      <c r="E177" t="s">
        <v>1056</v>
      </c>
      <c r="F177" t="s">
        <v>3474</v>
      </c>
      <c r="G177" t="s">
        <v>3798</v>
      </c>
    </row>
    <row r="178" spans="1:7" ht="11.25" customHeight="1">
      <c r="A178" s="821" t="s">
        <v>1</v>
      </c>
      <c r="B178" t="s">
        <v>176</v>
      </c>
      <c r="C178" t="s">
        <v>177</v>
      </c>
      <c r="D178" t="s">
        <v>3799</v>
      </c>
      <c r="E178" t="s">
        <v>3800</v>
      </c>
      <c r="F178" t="s">
        <v>3428</v>
      </c>
      <c r="G178" t="s">
        <v>3801</v>
      </c>
    </row>
    <row r="179" spans="1:7" ht="11.25" customHeight="1">
      <c r="A179" s="821" t="s">
        <v>1</v>
      </c>
      <c r="B179" t="s">
        <v>176</v>
      </c>
      <c r="C179" t="s">
        <v>177</v>
      </c>
      <c r="D179" t="s">
        <v>3802</v>
      </c>
      <c r="E179" t="s">
        <v>3803</v>
      </c>
      <c r="F179" t="s">
        <v>3428</v>
      </c>
      <c r="G179" t="s">
        <v>3804</v>
      </c>
    </row>
    <row r="180" spans="1:7" ht="11.25" customHeight="1">
      <c r="A180" s="821" t="s">
        <v>1</v>
      </c>
      <c r="B180" t="s">
        <v>176</v>
      </c>
      <c r="C180" t="s">
        <v>177</v>
      </c>
      <c r="D180" t="s">
        <v>3805</v>
      </c>
      <c r="E180" t="s">
        <v>3806</v>
      </c>
      <c r="F180" t="s">
        <v>3428</v>
      </c>
      <c r="G180" t="s">
        <v>3807</v>
      </c>
    </row>
    <row r="181" spans="1:7" ht="11.25" customHeight="1">
      <c r="A181" s="821" t="s">
        <v>1</v>
      </c>
      <c r="B181" t="s">
        <v>176</v>
      </c>
      <c r="C181" t="s">
        <v>177</v>
      </c>
      <c r="D181" t="s">
        <v>3808</v>
      </c>
      <c r="E181" t="s">
        <v>3809</v>
      </c>
      <c r="F181" t="s">
        <v>3428</v>
      </c>
      <c r="G181" t="s">
        <v>3810</v>
      </c>
    </row>
    <row r="182" spans="1:7" ht="11.25" customHeight="1">
      <c r="A182" s="821" t="s">
        <v>1</v>
      </c>
      <c r="B182" t="s">
        <v>176</v>
      </c>
      <c r="C182" t="s">
        <v>177</v>
      </c>
      <c r="D182" t="s">
        <v>3811</v>
      </c>
      <c r="E182" t="s">
        <v>3812</v>
      </c>
      <c r="F182" t="s">
        <v>3428</v>
      </c>
      <c r="G182" t="s">
        <v>3813</v>
      </c>
    </row>
    <row r="183" spans="1:7" ht="11.25" customHeight="1">
      <c r="A183" s="821" t="s">
        <v>1</v>
      </c>
      <c r="B183" t="s">
        <v>176</v>
      </c>
      <c r="C183" t="s">
        <v>177</v>
      </c>
      <c r="D183" t="s">
        <v>176</v>
      </c>
      <c r="E183" t="s">
        <v>177</v>
      </c>
      <c r="F183" t="s">
        <v>3422</v>
      </c>
      <c r="G183" t="s">
        <v>175</v>
      </c>
    </row>
    <row r="184" spans="1:7" ht="11.25" customHeight="1">
      <c r="A184" s="821" t="s">
        <v>1</v>
      </c>
      <c r="B184" t="s">
        <v>176</v>
      </c>
      <c r="C184" t="s">
        <v>177</v>
      </c>
      <c r="D184" t="s">
        <v>3814</v>
      </c>
      <c r="E184" t="s">
        <v>3815</v>
      </c>
      <c r="F184" t="s">
        <v>3425</v>
      </c>
      <c r="G184" t="s">
        <v>3816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0"/>
  <sheetViews>
    <sheetView showGridLines="0" workbookViewId="0"/>
  </sheetViews>
  <sheetFormatPr defaultColWidth="9.140625" defaultRowHeight="11.25" customHeight="1"/>
  <cols>
    <col min="1" max="1" width="13.85546875" customWidth="1"/>
    <col min="2" max="2" width="10.42578125" customWidth="1"/>
    <col min="3" max="3" width="7.5703125" customWidth="1"/>
    <col min="4" max="4" width="13.85546875" customWidth="1"/>
    <col min="5" max="5" width="11.5703125" customWidth="1"/>
    <col min="6" max="6" width="16.28515625" customWidth="1"/>
    <col min="7" max="7" width="16" customWidth="1"/>
    <col min="8" max="9" width="16.140625" customWidth="1"/>
  </cols>
  <sheetData>
    <row r="1" spans="1:9" ht="11.25" customHeight="1">
      <c r="A1" s="428" t="s">
        <v>3817</v>
      </c>
      <c r="B1" s="428" t="s">
        <v>3818</v>
      </c>
      <c r="C1" s="428" t="s">
        <v>3819</v>
      </c>
      <c r="D1" s="428" t="s">
        <v>3820</v>
      </c>
      <c r="E1" s="428" t="s">
        <v>3821</v>
      </c>
      <c r="F1" s="428" t="s">
        <v>3822</v>
      </c>
      <c r="G1" s="428" t="s">
        <v>3823</v>
      </c>
      <c r="H1" s="428" t="s">
        <v>3824</v>
      </c>
      <c r="I1" s="428" t="s">
        <v>3825</v>
      </c>
    </row>
    <row r="2" spans="1:9" ht="11.25" customHeight="1">
      <c r="A2" s="428" t="s">
        <v>204</v>
      </c>
      <c r="B2" s="428" t="s">
        <v>998</v>
      </c>
      <c r="C2" s="428" t="s">
        <v>3826</v>
      </c>
      <c r="D2" s="428" t="s">
        <v>1000</v>
      </c>
      <c r="E2" s="428" t="s">
        <v>1001</v>
      </c>
      <c r="F2" s="428" t="s">
        <v>1002</v>
      </c>
      <c r="G2" s="428" t="s">
        <v>1003</v>
      </c>
      <c r="H2" s="428" t="s">
        <v>1004</v>
      </c>
      <c r="I2" s="428" t="s">
        <v>1005</v>
      </c>
    </row>
    <row r="3" spans="1:9" ht="11.25" customHeight="1">
      <c r="A3" s="428" t="s">
        <v>87</v>
      </c>
      <c r="B3" s="428" t="s">
        <v>998</v>
      </c>
      <c r="C3" s="428" t="s">
        <v>3826</v>
      </c>
      <c r="D3" s="428" t="s">
        <v>1000</v>
      </c>
      <c r="E3" s="428" t="s">
        <v>1001</v>
      </c>
      <c r="F3" s="428" t="s">
        <v>1002</v>
      </c>
      <c r="G3" s="428" t="s">
        <v>1003</v>
      </c>
      <c r="H3" s="428" t="s">
        <v>1004</v>
      </c>
      <c r="I3" s="428" t="s">
        <v>1005</v>
      </c>
    </row>
    <row r="4" spans="1:9" ht="11.25" customHeight="1">
      <c r="A4" s="428" t="s">
        <v>73</v>
      </c>
      <c r="B4" s="428" t="s">
        <v>1008</v>
      </c>
      <c r="C4" s="428" t="s">
        <v>3827</v>
      </c>
      <c r="D4" s="428" t="s">
        <v>1009</v>
      </c>
      <c r="E4" s="428" t="s">
        <v>1010</v>
      </c>
      <c r="F4" s="428" t="s">
        <v>1011</v>
      </c>
      <c r="G4" s="428" t="s">
        <v>1003</v>
      </c>
      <c r="H4" s="428" t="s">
        <v>1012</v>
      </c>
      <c r="I4" s="428" t="s">
        <v>1013</v>
      </c>
    </row>
    <row r="5" spans="1:9" ht="11.25" customHeight="1">
      <c r="A5" s="428" t="s">
        <v>74</v>
      </c>
      <c r="B5" s="428" t="s">
        <v>1008</v>
      </c>
      <c r="C5" s="428" t="s">
        <v>3827</v>
      </c>
      <c r="D5" s="428" t="s">
        <v>1009</v>
      </c>
      <c r="E5" s="428" t="s">
        <v>1010</v>
      </c>
      <c r="F5" s="428" t="s">
        <v>1011</v>
      </c>
      <c r="G5" s="428" t="s">
        <v>1003</v>
      </c>
      <c r="H5" s="428" t="s">
        <v>1012</v>
      </c>
      <c r="I5" s="428" t="s">
        <v>1013</v>
      </c>
    </row>
    <row r="6" spans="1:9" ht="11.25" customHeight="1">
      <c r="A6" s="428" t="s">
        <v>117</v>
      </c>
      <c r="B6" s="428" t="s">
        <v>1015</v>
      </c>
      <c r="C6" s="428" t="s">
        <v>3828</v>
      </c>
      <c r="D6" s="428" t="s">
        <v>1016</v>
      </c>
      <c r="E6" s="428" t="s">
        <v>1017</v>
      </c>
      <c r="F6" s="428" t="s">
        <v>1018</v>
      </c>
      <c r="G6" s="428" t="s">
        <v>1003</v>
      </c>
      <c r="H6" s="428" t="s">
        <v>1019</v>
      </c>
      <c r="I6" s="428" t="s">
        <v>1020</v>
      </c>
    </row>
    <row r="7" spans="1:9" ht="11.25" customHeight="1">
      <c r="A7" s="428" t="s">
        <v>75</v>
      </c>
      <c r="B7" s="428" t="s">
        <v>1022</v>
      </c>
      <c r="C7" s="428" t="s">
        <v>3829</v>
      </c>
      <c r="D7" s="428" t="s">
        <v>1016</v>
      </c>
      <c r="E7" s="428" t="s">
        <v>1023</v>
      </c>
      <c r="F7" s="428" t="s">
        <v>1018</v>
      </c>
      <c r="G7" s="428" t="s">
        <v>1003</v>
      </c>
      <c r="H7" s="428" t="s">
        <v>1019</v>
      </c>
      <c r="I7" s="428" t="s">
        <v>1020</v>
      </c>
    </row>
    <row r="8" spans="1:9" ht="11.25" customHeight="1">
      <c r="A8" s="428" t="s">
        <v>76</v>
      </c>
      <c r="B8" s="428" t="s">
        <v>1022</v>
      </c>
      <c r="C8" s="428" t="s">
        <v>3829</v>
      </c>
      <c r="D8" s="428" t="s">
        <v>1016</v>
      </c>
      <c r="E8" s="428" t="s">
        <v>1023</v>
      </c>
      <c r="F8" s="428" t="s">
        <v>1018</v>
      </c>
      <c r="G8" s="428" t="s">
        <v>1003</v>
      </c>
      <c r="H8" s="428" t="s">
        <v>1019</v>
      </c>
      <c r="I8" s="428" t="s">
        <v>1020</v>
      </c>
    </row>
    <row r="9" spans="1:9" ht="11.25" customHeight="1">
      <c r="A9" s="428" t="s">
        <v>82</v>
      </c>
      <c r="B9" s="428" t="s">
        <v>1025</v>
      </c>
      <c r="C9" s="428" t="s">
        <v>3830</v>
      </c>
      <c r="D9" s="428" t="s">
        <v>1026</v>
      </c>
      <c r="E9" s="428" t="s">
        <v>1001</v>
      </c>
      <c r="F9" s="428" t="s">
        <v>1027</v>
      </c>
      <c r="G9" s="428" t="s">
        <v>1003</v>
      </c>
      <c r="H9" s="428" t="s">
        <v>1028</v>
      </c>
      <c r="I9" s="428" t="s">
        <v>1029</v>
      </c>
    </row>
    <row r="10" spans="1:9" ht="11.25" customHeight="1">
      <c r="A10" s="428" t="s">
        <v>134</v>
      </c>
      <c r="B10" s="428" t="s">
        <v>1025</v>
      </c>
      <c r="C10" s="428" t="s">
        <v>3830</v>
      </c>
      <c r="D10" s="428" t="s">
        <v>1026</v>
      </c>
      <c r="E10" s="428" t="s">
        <v>1001</v>
      </c>
      <c r="F10" s="428" t="s">
        <v>1027</v>
      </c>
      <c r="G10" s="428" t="s">
        <v>1003</v>
      </c>
      <c r="H10" s="428" t="s">
        <v>1028</v>
      </c>
      <c r="I10" s="428" t="s">
        <v>1029</v>
      </c>
    </row>
    <row r="11" spans="1:9" ht="11.25" customHeight="1">
      <c r="A11" s="428" t="s">
        <v>148</v>
      </c>
      <c r="B11" s="428" t="s">
        <v>1031</v>
      </c>
      <c r="C11" s="428" t="s">
        <v>3831</v>
      </c>
      <c r="D11" s="428" t="s">
        <v>1026</v>
      </c>
      <c r="E11" s="428" t="s">
        <v>1017</v>
      </c>
      <c r="F11" s="428" t="s">
        <v>1027</v>
      </c>
      <c r="G11" s="428" t="s">
        <v>1003</v>
      </c>
      <c r="H11" s="428" t="s">
        <v>1028</v>
      </c>
      <c r="I11" s="428" t="s">
        <v>1029</v>
      </c>
    </row>
    <row r="12" spans="1:9" ht="11.25" customHeight="1">
      <c r="A12" s="428" t="s">
        <v>153</v>
      </c>
      <c r="B12" s="428" t="s">
        <v>1033</v>
      </c>
      <c r="C12" s="428" t="s">
        <v>3832</v>
      </c>
      <c r="D12" s="428" t="s">
        <v>1034</v>
      </c>
      <c r="E12" s="428" t="s">
        <v>1023</v>
      </c>
      <c r="F12" s="428" t="s">
        <v>1035</v>
      </c>
      <c r="G12" s="428" t="s">
        <v>1003</v>
      </c>
      <c r="H12" s="428" t="s">
        <v>1036</v>
      </c>
      <c r="I12" s="428" t="s">
        <v>1037</v>
      </c>
    </row>
    <row r="13" spans="1:9" ht="11.25" customHeight="1">
      <c r="A13" s="428" t="s">
        <v>158</v>
      </c>
      <c r="B13" s="428" t="s">
        <v>1033</v>
      </c>
      <c r="C13" s="428" t="s">
        <v>3832</v>
      </c>
      <c r="D13" s="428" t="s">
        <v>1034</v>
      </c>
      <c r="E13" s="428" t="s">
        <v>1023</v>
      </c>
      <c r="F13" s="428" t="s">
        <v>1035</v>
      </c>
      <c r="G13" s="428" t="s">
        <v>1003</v>
      </c>
      <c r="H13" s="428" t="s">
        <v>1036</v>
      </c>
      <c r="I13" s="428" t="s">
        <v>1037</v>
      </c>
    </row>
    <row r="14" spans="1:9" ht="11.25" customHeight="1">
      <c r="A14" s="428" t="s">
        <v>164</v>
      </c>
      <c r="B14" s="428" t="s">
        <v>3833</v>
      </c>
      <c r="C14" s="428" t="s">
        <v>3834</v>
      </c>
      <c r="D14" s="428" t="s">
        <v>3835</v>
      </c>
      <c r="E14" s="428" t="s">
        <v>1001</v>
      </c>
      <c r="F14" s="428" t="s">
        <v>3836</v>
      </c>
      <c r="G14" s="428" t="s">
        <v>1003</v>
      </c>
      <c r="H14" s="428" t="s">
        <v>3525</v>
      </c>
      <c r="I14" s="428" t="s">
        <v>3837</v>
      </c>
    </row>
    <row r="15" spans="1:9" ht="11.25" customHeight="1">
      <c r="A15" s="428" t="s">
        <v>169</v>
      </c>
      <c r="B15" s="428" t="s">
        <v>1039</v>
      </c>
      <c r="C15" s="428" t="s">
        <v>3838</v>
      </c>
      <c r="D15" s="428" t="s">
        <v>1040</v>
      </c>
      <c r="E15" s="428" t="s">
        <v>1023</v>
      </c>
      <c r="F15" s="428" t="s">
        <v>1018</v>
      </c>
      <c r="G15" s="428" t="s">
        <v>1003</v>
      </c>
      <c r="H15" s="428" t="s">
        <v>1019</v>
      </c>
      <c r="I15" s="428" t="s">
        <v>1020</v>
      </c>
    </row>
    <row r="16" spans="1:9" ht="11.25" customHeight="1">
      <c r="A16" s="428" t="s">
        <v>91</v>
      </c>
      <c r="B16" s="428" t="s">
        <v>1039</v>
      </c>
      <c r="C16" s="428" t="s">
        <v>3838</v>
      </c>
      <c r="D16" s="428" t="s">
        <v>1040</v>
      </c>
      <c r="E16" s="428" t="s">
        <v>1023</v>
      </c>
      <c r="F16" s="428" t="s">
        <v>1018</v>
      </c>
      <c r="G16" s="428" t="s">
        <v>1003</v>
      </c>
      <c r="H16" s="428" t="s">
        <v>1019</v>
      </c>
      <c r="I16" s="428" t="s">
        <v>1020</v>
      </c>
    </row>
    <row r="17" spans="1:9" ht="11.25" customHeight="1">
      <c r="A17" s="428" t="s">
        <v>178</v>
      </c>
      <c r="B17" s="428" t="s">
        <v>1042</v>
      </c>
      <c r="C17" s="428" t="s">
        <v>3839</v>
      </c>
      <c r="D17" s="428" t="s">
        <v>1043</v>
      </c>
      <c r="E17" s="428" t="s">
        <v>1044</v>
      </c>
      <c r="F17" s="428" t="s">
        <v>1045</v>
      </c>
      <c r="G17" s="428" t="s">
        <v>1003</v>
      </c>
      <c r="H17" s="428" t="s">
        <v>1046</v>
      </c>
      <c r="I17" s="428" t="s">
        <v>1043</v>
      </c>
    </row>
    <row r="18" spans="1:9" ht="11.25" customHeight="1">
      <c r="A18" s="428" t="s">
        <v>183</v>
      </c>
      <c r="B18" s="428" t="s">
        <v>1042</v>
      </c>
      <c r="C18" s="428" t="s">
        <v>3839</v>
      </c>
      <c r="D18" s="428" t="s">
        <v>1043</v>
      </c>
      <c r="E18" s="428" t="s">
        <v>1044</v>
      </c>
      <c r="F18" s="428" t="s">
        <v>1045</v>
      </c>
      <c r="G18" s="428" t="s">
        <v>1003</v>
      </c>
      <c r="H18" s="428" t="s">
        <v>1046</v>
      </c>
      <c r="I18" s="428" t="s">
        <v>1043</v>
      </c>
    </row>
    <row r="19" spans="1:9" ht="11.25" customHeight="1">
      <c r="A19" s="428" t="s">
        <v>101</v>
      </c>
      <c r="B19" s="428" t="s">
        <v>1048</v>
      </c>
      <c r="C19" s="428" t="s">
        <v>3840</v>
      </c>
      <c r="D19" s="428" t="s">
        <v>1000</v>
      </c>
      <c r="E19" s="428" t="s">
        <v>1023</v>
      </c>
      <c r="F19" s="428" t="s">
        <v>1049</v>
      </c>
      <c r="G19" s="428" t="s">
        <v>1003</v>
      </c>
      <c r="H19" s="428" t="s">
        <v>1050</v>
      </c>
      <c r="I19" s="428" t="s">
        <v>1005</v>
      </c>
    </row>
    <row r="20" spans="1:9" ht="11.25" customHeight="1">
      <c r="A20" s="428" t="s">
        <v>193</v>
      </c>
      <c r="B20" s="428" t="s">
        <v>1048</v>
      </c>
      <c r="C20" s="428" t="s">
        <v>3840</v>
      </c>
      <c r="D20" s="428" t="s">
        <v>1000</v>
      </c>
      <c r="E20" s="428" t="s">
        <v>1023</v>
      </c>
      <c r="F20" s="428" t="s">
        <v>1049</v>
      </c>
      <c r="G20" s="428" t="s">
        <v>1003</v>
      </c>
      <c r="H20" s="428" t="s">
        <v>1050</v>
      </c>
      <c r="I20" s="428" t="s">
        <v>1005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196"/>
  <sheetViews>
    <sheetView workbookViewId="0"/>
  </sheetViews>
  <sheetFormatPr defaultRowHeight="11.25" customHeight="1"/>
  <sheetData>
    <row r="1" spans="1:38" ht="11.25" customHeight="1">
      <c r="A1" t="s">
        <v>2323</v>
      </c>
      <c r="B1" t="s">
        <v>2324</v>
      </c>
      <c r="C1" t="s">
        <v>2325</v>
      </c>
      <c r="D1" t="s">
        <v>3841</v>
      </c>
      <c r="E1" t="s">
        <v>3842</v>
      </c>
      <c r="F1" t="s">
        <v>3843</v>
      </c>
      <c r="G1" t="s">
        <v>3844</v>
      </c>
      <c r="H1" t="s">
        <v>3845</v>
      </c>
      <c r="I1" t="s">
        <v>3846</v>
      </c>
      <c r="J1" t="s">
        <v>3847</v>
      </c>
      <c r="K1" t="s">
        <v>3848</v>
      </c>
      <c r="L1" t="s">
        <v>3849</v>
      </c>
      <c r="M1" t="s">
        <v>3850</v>
      </c>
      <c r="N1" t="s">
        <v>3851</v>
      </c>
      <c r="O1" t="s">
        <v>3414</v>
      </c>
      <c r="P1" t="s">
        <v>3416</v>
      </c>
      <c r="Q1" t="s">
        <v>3417</v>
      </c>
      <c r="R1" t="s">
        <v>3852</v>
      </c>
      <c r="S1" t="s">
        <v>3853</v>
      </c>
      <c r="T1" t="s">
        <v>3854</v>
      </c>
      <c r="U1" t="s">
        <v>3855</v>
      </c>
      <c r="V1" t="s">
        <v>3856</v>
      </c>
      <c r="W1" t="s">
        <v>3857</v>
      </c>
      <c r="X1" t="s">
        <v>3858</v>
      </c>
      <c r="Y1" t="s">
        <v>3859</v>
      </c>
      <c r="Z1" t="s">
        <v>3860</v>
      </c>
      <c r="AA1" t="s">
        <v>3861</v>
      </c>
      <c r="AB1" t="s">
        <v>3862</v>
      </c>
      <c r="AC1" t="s">
        <v>3863</v>
      </c>
      <c r="AD1" t="s">
        <v>3864</v>
      </c>
      <c r="AE1" t="s">
        <v>3865</v>
      </c>
      <c r="AF1" t="s">
        <v>3866</v>
      </c>
      <c r="AG1" t="s">
        <v>3867</v>
      </c>
      <c r="AH1" t="s">
        <v>3868</v>
      </c>
      <c r="AI1" t="s">
        <v>3869</v>
      </c>
      <c r="AJ1" t="s">
        <v>3870</v>
      </c>
      <c r="AK1" t="s">
        <v>3871</v>
      </c>
      <c r="AL1" t="s">
        <v>3872</v>
      </c>
    </row>
    <row r="2" spans="1:38" ht="11.25" customHeight="1">
      <c r="A2" t="s">
        <v>5</v>
      </c>
      <c r="B2" t="s">
        <v>31</v>
      </c>
      <c r="C2" t="s">
        <v>33</v>
      </c>
      <c r="D2" t="s">
        <v>5</v>
      </c>
      <c r="E2" t="s">
        <v>1155</v>
      </c>
      <c r="F2" t="s">
        <v>1054</v>
      </c>
      <c r="G2" t="s">
        <v>83</v>
      </c>
      <c r="H2" t="s">
        <v>3433</v>
      </c>
      <c r="I2" t="s">
        <v>3434</v>
      </c>
      <c r="J2" t="s">
        <v>3873</v>
      </c>
      <c r="K2" t="s">
        <v>3874</v>
      </c>
      <c r="L2" t="s">
        <v>3875</v>
      </c>
      <c r="M2" t="s">
        <v>1060</v>
      </c>
      <c r="N2" t="s">
        <v>204</v>
      </c>
      <c r="O2" t="s">
        <v>83</v>
      </c>
      <c r="P2" t="s">
        <v>3433</v>
      </c>
      <c r="Q2" t="s">
        <v>3434</v>
      </c>
      <c r="R2" t="s">
        <v>3873</v>
      </c>
      <c r="S2" t="s">
        <v>3874</v>
      </c>
      <c r="T2" t="s">
        <v>3876</v>
      </c>
      <c r="U2" t="s">
        <v>3877</v>
      </c>
      <c r="V2" t="s">
        <v>684</v>
      </c>
      <c r="W2" t="s">
        <v>3878</v>
      </c>
      <c r="X2" t="s">
        <v>3879</v>
      </c>
      <c r="Y2" t="s">
        <v>3880</v>
      </c>
      <c r="Z2" t="s">
        <v>1060</v>
      </c>
      <c r="AA2" t="s">
        <v>3881</v>
      </c>
      <c r="AB2" t="s">
        <v>684</v>
      </c>
      <c r="AC2" t="s">
        <v>46</v>
      </c>
      <c r="AD2" t="s">
        <v>46</v>
      </c>
      <c r="AE2" t="s">
        <v>46</v>
      </c>
      <c r="AF2" t="s">
        <v>73</v>
      </c>
      <c r="AG2" t="s">
        <v>3882</v>
      </c>
      <c r="AH2" t="s">
        <v>73</v>
      </c>
      <c r="AI2" t="s">
        <v>3882</v>
      </c>
      <c r="AJ2" t="s">
        <v>73</v>
      </c>
      <c r="AK2" t="s">
        <v>3882</v>
      </c>
      <c r="AL2" t="s">
        <v>3883</v>
      </c>
    </row>
    <row r="3" spans="1:38" ht="11.25" customHeight="1">
      <c r="A3" t="s">
        <v>5</v>
      </c>
      <c r="B3" t="s">
        <v>31</v>
      </c>
      <c r="C3" t="s">
        <v>33</v>
      </c>
      <c r="D3" t="s">
        <v>5</v>
      </c>
      <c r="E3" t="s">
        <v>1117</v>
      </c>
      <c r="F3" t="s">
        <v>1054</v>
      </c>
      <c r="G3" t="s">
        <v>83</v>
      </c>
      <c r="H3" t="s">
        <v>3433</v>
      </c>
      <c r="I3" t="s">
        <v>3434</v>
      </c>
      <c r="J3" t="s">
        <v>3884</v>
      </c>
      <c r="K3" t="s">
        <v>3885</v>
      </c>
      <c r="L3" t="s">
        <v>3886</v>
      </c>
      <c r="M3" t="s">
        <v>1060</v>
      </c>
      <c r="N3" t="s">
        <v>204</v>
      </c>
      <c r="O3" t="s">
        <v>83</v>
      </c>
      <c r="P3" t="s">
        <v>3433</v>
      </c>
      <c r="Q3" t="s">
        <v>3434</v>
      </c>
      <c r="R3" t="s">
        <v>3884</v>
      </c>
      <c r="S3" t="s">
        <v>3885</v>
      </c>
      <c r="T3" t="s">
        <v>3876</v>
      </c>
      <c r="U3" t="s">
        <v>3887</v>
      </c>
      <c r="V3" t="s">
        <v>684</v>
      </c>
      <c r="W3" t="s">
        <v>3878</v>
      </c>
      <c r="X3" t="s">
        <v>3879</v>
      </c>
      <c r="Y3" t="s">
        <v>3880</v>
      </c>
      <c r="Z3" t="s">
        <v>3888</v>
      </c>
      <c r="AA3" t="s">
        <v>3889</v>
      </c>
      <c r="AB3" t="s">
        <v>684</v>
      </c>
      <c r="AC3" t="s">
        <v>46</v>
      </c>
      <c r="AD3" t="s">
        <v>46</v>
      </c>
      <c r="AE3" t="s">
        <v>46</v>
      </c>
      <c r="AF3" t="s">
        <v>82</v>
      </c>
      <c r="AG3" t="s">
        <v>3890</v>
      </c>
      <c r="AH3" t="s">
        <v>82</v>
      </c>
      <c r="AI3" t="s">
        <v>3890</v>
      </c>
      <c r="AJ3" t="s">
        <v>82</v>
      </c>
      <c r="AK3" t="s">
        <v>3890</v>
      </c>
      <c r="AL3" t="s">
        <v>3883</v>
      </c>
    </row>
    <row r="4" spans="1:38" ht="11.25" customHeight="1">
      <c r="A4" t="s">
        <v>5</v>
      </c>
      <c r="B4" t="s">
        <v>31</v>
      </c>
      <c r="C4" t="s">
        <v>33</v>
      </c>
      <c r="D4" t="s">
        <v>5</v>
      </c>
      <c r="E4" t="s">
        <v>3891</v>
      </c>
      <c r="F4" t="s">
        <v>3892</v>
      </c>
      <c r="G4" t="s">
        <v>83</v>
      </c>
      <c r="H4" t="s">
        <v>3433</v>
      </c>
      <c r="I4" t="s">
        <v>3434</v>
      </c>
      <c r="J4" t="s">
        <v>3884</v>
      </c>
      <c r="K4" t="s">
        <v>3885</v>
      </c>
      <c r="L4" t="s">
        <v>3886</v>
      </c>
      <c r="M4" t="s">
        <v>1060</v>
      </c>
      <c r="N4" t="s">
        <v>204</v>
      </c>
      <c r="O4" t="s">
        <v>83</v>
      </c>
      <c r="P4" t="s">
        <v>3433</v>
      </c>
      <c r="Q4" t="s">
        <v>3434</v>
      </c>
      <c r="R4" t="s">
        <v>3884</v>
      </c>
      <c r="S4" t="s">
        <v>3885</v>
      </c>
      <c r="T4" t="s">
        <v>3876</v>
      </c>
      <c r="U4" t="s">
        <v>3887</v>
      </c>
      <c r="V4" t="s">
        <v>684</v>
      </c>
      <c r="W4" t="s">
        <v>3878</v>
      </c>
      <c r="X4" t="s">
        <v>3879</v>
      </c>
      <c r="Y4" t="s">
        <v>3880</v>
      </c>
      <c r="Z4" t="s">
        <v>3888</v>
      </c>
      <c r="AA4" t="s">
        <v>3889</v>
      </c>
      <c r="AB4" t="s">
        <v>684</v>
      </c>
      <c r="AC4" t="s">
        <v>39</v>
      </c>
      <c r="AD4" t="s">
        <v>46</v>
      </c>
      <c r="AE4" t="s">
        <v>39</v>
      </c>
      <c r="AF4" t="s">
        <v>5</v>
      </c>
      <c r="AG4" t="s">
        <v>5</v>
      </c>
      <c r="AH4" t="s">
        <v>82</v>
      </c>
      <c r="AI4" t="s">
        <v>3890</v>
      </c>
      <c r="AJ4" t="s">
        <v>82</v>
      </c>
      <c r="AK4" t="s">
        <v>3890</v>
      </c>
      <c r="AL4" t="s">
        <v>5</v>
      </c>
    </row>
    <row r="5" spans="1:38" ht="11.25" customHeight="1">
      <c r="A5" t="s">
        <v>5</v>
      </c>
      <c r="B5" t="s">
        <v>31</v>
      </c>
      <c r="C5" t="s">
        <v>33</v>
      </c>
      <c r="D5" t="s">
        <v>5</v>
      </c>
      <c r="E5" t="s">
        <v>1053</v>
      </c>
      <c r="F5" t="s">
        <v>1054</v>
      </c>
      <c r="G5" t="s">
        <v>83</v>
      </c>
      <c r="H5" t="s">
        <v>84</v>
      </c>
      <c r="I5" t="s">
        <v>85</v>
      </c>
      <c r="J5" t="s">
        <v>3893</v>
      </c>
      <c r="K5" t="s">
        <v>3894</v>
      </c>
      <c r="L5" t="s">
        <v>3895</v>
      </c>
      <c r="M5" t="s">
        <v>3896</v>
      </c>
      <c r="N5" t="s">
        <v>204</v>
      </c>
      <c r="O5" t="s">
        <v>83</v>
      </c>
      <c r="P5" t="s">
        <v>84</v>
      </c>
      <c r="Q5" t="s">
        <v>85</v>
      </c>
      <c r="R5" t="s">
        <v>3893</v>
      </c>
      <c r="S5" t="s">
        <v>3894</v>
      </c>
      <c r="T5" t="s">
        <v>3897</v>
      </c>
      <c r="U5" t="s">
        <v>3898</v>
      </c>
      <c r="V5" t="s">
        <v>684</v>
      </c>
      <c r="W5" t="s">
        <v>3878</v>
      </c>
      <c r="X5" t="s">
        <v>3899</v>
      </c>
      <c r="Y5" t="s">
        <v>3900</v>
      </c>
      <c r="Z5" t="s">
        <v>3901</v>
      </c>
      <c r="AA5" t="s">
        <v>3902</v>
      </c>
      <c r="AB5" t="s">
        <v>684</v>
      </c>
      <c r="AC5" t="s">
        <v>46</v>
      </c>
      <c r="AD5" t="s">
        <v>46</v>
      </c>
      <c r="AE5" t="s">
        <v>46</v>
      </c>
      <c r="AF5" t="s">
        <v>178</v>
      </c>
      <c r="AG5" t="s">
        <v>3903</v>
      </c>
      <c r="AH5" t="s">
        <v>178</v>
      </c>
      <c r="AI5" t="s">
        <v>3903</v>
      </c>
      <c r="AJ5" t="s">
        <v>178</v>
      </c>
      <c r="AK5" t="s">
        <v>3903</v>
      </c>
      <c r="AL5" t="s">
        <v>3883</v>
      </c>
    </row>
    <row r="6" spans="1:38" ht="11.25" customHeight="1">
      <c r="A6" t="s">
        <v>5</v>
      </c>
      <c r="B6" t="s">
        <v>31</v>
      </c>
      <c r="C6" t="s">
        <v>33</v>
      </c>
      <c r="D6" t="s">
        <v>5</v>
      </c>
      <c r="E6" t="s">
        <v>3904</v>
      </c>
      <c r="F6" t="s">
        <v>3892</v>
      </c>
      <c r="G6" t="s">
        <v>83</v>
      </c>
      <c r="H6" t="s">
        <v>84</v>
      </c>
      <c r="I6" t="s">
        <v>85</v>
      </c>
      <c r="J6" t="s">
        <v>3893</v>
      </c>
      <c r="K6" t="s">
        <v>3894</v>
      </c>
      <c r="L6" t="s">
        <v>3895</v>
      </c>
      <c r="M6" t="s">
        <v>3896</v>
      </c>
      <c r="N6" t="s">
        <v>204</v>
      </c>
      <c r="O6" t="s">
        <v>83</v>
      </c>
      <c r="P6" t="s">
        <v>84</v>
      </c>
      <c r="Q6" t="s">
        <v>85</v>
      </c>
      <c r="R6" t="s">
        <v>3893</v>
      </c>
      <c r="S6" t="s">
        <v>3894</v>
      </c>
      <c r="T6" t="s">
        <v>3897</v>
      </c>
      <c r="U6" t="s">
        <v>3898</v>
      </c>
      <c r="V6" t="s">
        <v>684</v>
      </c>
      <c r="W6" t="s">
        <v>3878</v>
      </c>
      <c r="X6" t="s">
        <v>3899</v>
      </c>
      <c r="Y6" t="s">
        <v>3900</v>
      </c>
      <c r="Z6" t="s">
        <v>3901</v>
      </c>
      <c r="AA6" t="s">
        <v>3902</v>
      </c>
      <c r="AB6" t="s">
        <v>684</v>
      </c>
      <c r="AC6" t="s">
        <v>39</v>
      </c>
      <c r="AD6" t="s">
        <v>46</v>
      </c>
      <c r="AE6" t="s">
        <v>39</v>
      </c>
      <c r="AF6" t="s">
        <v>5</v>
      </c>
      <c r="AG6" t="s">
        <v>5</v>
      </c>
      <c r="AH6" t="s">
        <v>178</v>
      </c>
      <c r="AI6" t="s">
        <v>3905</v>
      </c>
      <c r="AJ6" t="s">
        <v>178</v>
      </c>
      <c r="AK6" t="s">
        <v>3905</v>
      </c>
      <c r="AL6" t="s">
        <v>5</v>
      </c>
    </row>
    <row r="7" spans="1:38" ht="11.25" customHeight="1">
      <c r="A7" t="s">
        <v>5</v>
      </c>
      <c r="B7" t="s">
        <v>31</v>
      </c>
      <c r="C7" t="s">
        <v>33</v>
      </c>
      <c r="D7" t="s">
        <v>5</v>
      </c>
      <c r="E7" t="s">
        <v>1065</v>
      </c>
      <c r="F7" t="s">
        <v>1054</v>
      </c>
      <c r="G7" t="s">
        <v>83</v>
      </c>
      <c r="H7" t="s">
        <v>84</v>
      </c>
      <c r="I7" t="s">
        <v>85</v>
      </c>
      <c r="J7" t="s">
        <v>3893</v>
      </c>
      <c r="K7" t="s">
        <v>3894</v>
      </c>
      <c r="L7" t="s">
        <v>3895</v>
      </c>
      <c r="M7" t="s">
        <v>3906</v>
      </c>
      <c r="N7" t="s">
        <v>204</v>
      </c>
      <c r="O7" t="s">
        <v>83</v>
      </c>
      <c r="P7" t="s">
        <v>84</v>
      </c>
      <c r="Q7" t="s">
        <v>85</v>
      </c>
      <c r="R7" t="s">
        <v>3893</v>
      </c>
      <c r="S7" t="s">
        <v>3894</v>
      </c>
      <c r="T7" t="s">
        <v>3897</v>
      </c>
      <c r="U7" t="s">
        <v>3898</v>
      </c>
      <c r="V7" t="s">
        <v>684</v>
      </c>
      <c r="W7" t="s">
        <v>3878</v>
      </c>
      <c r="X7" t="s">
        <v>3899</v>
      </c>
      <c r="Y7" t="s">
        <v>3900</v>
      </c>
      <c r="Z7" t="s">
        <v>3907</v>
      </c>
      <c r="AA7" t="s">
        <v>3908</v>
      </c>
      <c r="AB7" t="s">
        <v>684</v>
      </c>
      <c r="AC7" t="s">
        <v>46</v>
      </c>
      <c r="AD7" t="s">
        <v>46</v>
      </c>
      <c r="AE7" t="s">
        <v>46</v>
      </c>
      <c r="AF7" t="s">
        <v>3909</v>
      </c>
      <c r="AG7" t="s">
        <v>3910</v>
      </c>
      <c r="AH7" t="s">
        <v>3909</v>
      </c>
      <c r="AI7" t="s">
        <v>3910</v>
      </c>
      <c r="AJ7" t="s">
        <v>3909</v>
      </c>
      <c r="AK7" t="s">
        <v>3910</v>
      </c>
      <c r="AL7" t="s">
        <v>3883</v>
      </c>
    </row>
    <row r="8" spans="1:38" ht="11.25" customHeight="1">
      <c r="A8" t="s">
        <v>5</v>
      </c>
      <c r="B8" t="s">
        <v>31</v>
      </c>
      <c r="C8" t="s">
        <v>33</v>
      </c>
      <c r="D8" t="s">
        <v>5</v>
      </c>
      <c r="E8" t="s">
        <v>3911</v>
      </c>
      <c r="F8" t="s">
        <v>3892</v>
      </c>
      <c r="G8" t="s">
        <v>83</v>
      </c>
      <c r="H8" t="s">
        <v>84</v>
      </c>
      <c r="I8" t="s">
        <v>85</v>
      </c>
      <c r="J8" t="s">
        <v>3893</v>
      </c>
      <c r="K8" t="s">
        <v>3894</v>
      </c>
      <c r="L8" t="s">
        <v>3912</v>
      </c>
      <c r="M8" t="s">
        <v>3906</v>
      </c>
      <c r="N8" t="s">
        <v>204</v>
      </c>
      <c r="O8" t="s">
        <v>83</v>
      </c>
      <c r="P8" t="s">
        <v>84</v>
      </c>
      <c r="Q8" t="s">
        <v>85</v>
      </c>
      <c r="R8" t="s">
        <v>3893</v>
      </c>
      <c r="S8" t="s">
        <v>3894</v>
      </c>
      <c r="T8" t="s">
        <v>3897</v>
      </c>
      <c r="U8" t="s">
        <v>3898</v>
      </c>
      <c r="V8" t="s">
        <v>684</v>
      </c>
      <c r="W8" t="s">
        <v>3878</v>
      </c>
      <c r="X8" t="s">
        <v>3899</v>
      </c>
      <c r="Y8" t="s">
        <v>3900</v>
      </c>
      <c r="Z8" t="s">
        <v>3907</v>
      </c>
      <c r="AA8" t="s">
        <v>3908</v>
      </c>
      <c r="AB8" t="s">
        <v>684</v>
      </c>
      <c r="AC8" t="s">
        <v>39</v>
      </c>
      <c r="AD8" t="s">
        <v>46</v>
      </c>
      <c r="AE8" t="s">
        <v>39</v>
      </c>
      <c r="AF8" t="s">
        <v>5</v>
      </c>
      <c r="AG8" t="s">
        <v>5</v>
      </c>
      <c r="AH8" t="s">
        <v>3909</v>
      </c>
      <c r="AI8" t="s">
        <v>3910</v>
      </c>
      <c r="AJ8" t="s">
        <v>3909</v>
      </c>
      <c r="AK8" t="s">
        <v>3910</v>
      </c>
      <c r="AL8" t="s">
        <v>5</v>
      </c>
    </row>
    <row r="9" spans="1:38" ht="11.25" customHeight="1">
      <c r="A9" t="s">
        <v>5</v>
      </c>
      <c r="B9" t="s">
        <v>31</v>
      </c>
      <c r="C9" t="s">
        <v>33</v>
      </c>
      <c r="D9" t="s">
        <v>5</v>
      </c>
      <c r="E9" t="s">
        <v>3913</v>
      </c>
      <c r="F9" t="s">
        <v>3892</v>
      </c>
      <c r="G9" t="s">
        <v>83</v>
      </c>
      <c r="H9" t="s">
        <v>84</v>
      </c>
      <c r="I9" t="s">
        <v>85</v>
      </c>
      <c r="J9" t="s">
        <v>3893</v>
      </c>
      <c r="K9" t="s">
        <v>3894</v>
      </c>
      <c r="L9" t="s">
        <v>3914</v>
      </c>
      <c r="M9" t="s">
        <v>3915</v>
      </c>
      <c r="N9" t="s">
        <v>204</v>
      </c>
      <c r="O9" t="s">
        <v>83</v>
      </c>
      <c r="P9" t="s">
        <v>84</v>
      </c>
      <c r="Q9" t="s">
        <v>85</v>
      </c>
      <c r="R9" t="s">
        <v>3893</v>
      </c>
      <c r="S9" t="s">
        <v>3894</v>
      </c>
      <c r="T9" t="s">
        <v>3897</v>
      </c>
      <c r="U9" t="s">
        <v>3898</v>
      </c>
      <c r="V9" t="s">
        <v>684</v>
      </c>
      <c r="W9" t="s">
        <v>3878</v>
      </c>
      <c r="X9" t="s">
        <v>3899</v>
      </c>
      <c r="Y9" t="s">
        <v>3900</v>
      </c>
      <c r="Z9" t="s">
        <v>3916</v>
      </c>
      <c r="AA9" t="s">
        <v>3917</v>
      </c>
      <c r="AB9" t="s">
        <v>684</v>
      </c>
      <c r="AC9" t="s">
        <v>39</v>
      </c>
      <c r="AD9" t="s">
        <v>46</v>
      </c>
      <c r="AE9" t="s">
        <v>39</v>
      </c>
      <c r="AF9" t="s">
        <v>5</v>
      </c>
      <c r="AG9" t="s">
        <v>5</v>
      </c>
      <c r="AH9" t="s">
        <v>913</v>
      </c>
      <c r="AI9" t="s">
        <v>3918</v>
      </c>
      <c r="AJ9" t="s">
        <v>913</v>
      </c>
      <c r="AK9" t="s">
        <v>3918</v>
      </c>
      <c r="AL9" t="s">
        <v>5</v>
      </c>
    </row>
    <row r="10" spans="1:38" ht="11.25" customHeight="1">
      <c r="A10" t="s">
        <v>5</v>
      </c>
      <c r="B10" t="s">
        <v>31</v>
      </c>
      <c r="C10" t="s">
        <v>33</v>
      </c>
      <c r="D10" t="s">
        <v>5</v>
      </c>
      <c r="E10" t="s">
        <v>3919</v>
      </c>
      <c r="F10" t="s">
        <v>1054</v>
      </c>
      <c r="G10" t="s">
        <v>83</v>
      </c>
      <c r="H10" t="s">
        <v>84</v>
      </c>
      <c r="I10" t="s">
        <v>85</v>
      </c>
      <c r="J10" t="s">
        <v>3893</v>
      </c>
      <c r="K10" t="s">
        <v>3894</v>
      </c>
      <c r="L10" t="s">
        <v>3920</v>
      </c>
      <c r="M10" t="s">
        <v>1060</v>
      </c>
      <c r="N10" t="s">
        <v>204</v>
      </c>
      <c r="O10" t="s">
        <v>83</v>
      </c>
      <c r="P10" t="s">
        <v>84</v>
      </c>
      <c r="Q10" t="s">
        <v>85</v>
      </c>
      <c r="R10" t="s">
        <v>3893</v>
      </c>
      <c r="S10" t="s">
        <v>3894</v>
      </c>
      <c r="T10" t="s">
        <v>3876</v>
      </c>
      <c r="U10" t="s">
        <v>3877</v>
      </c>
      <c r="V10" t="s">
        <v>684</v>
      </c>
      <c r="W10" t="s">
        <v>3878</v>
      </c>
      <c r="X10" t="s">
        <v>3879</v>
      </c>
      <c r="Y10" t="s">
        <v>3880</v>
      </c>
      <c r="Z10" t="s">
        <v>3921</v>
      </c>
      <c r="AA10" t="s">
        <v>3922</v>
      </c>
      <c r="AB10" t="s">
        <v>684</v>
      </c>
      <c r="AC10" t="s">
        <v>46</v>
      </c>
      <c r="AD10" t="s">
        <v>46</v>
      </c>
      <c r="AE10" t="s">
        <v>46</v>
      </c>
      <c r="AF10" t="s">
        <v>3923</v>
      </c>
      <c r="AG10" t="s">
        <v>3924</v>
      </c>
      <c r="AH10" t="s">
        <v>3923</v>
      </c>
      <c r="AI10" t="s">
        <v>3925</v>
      </c>
      <c r="AJ10" t="s">
        <v>3923</v>
      </c>
      <c r="AK10" t="s">
        <v>3925</v>
      </c>
      <c r="AL10" t="s">
        <v>3883</v>
      </c>
    </row>
    <row r="11" spans="1:38" ht="11.25" customHeight="1">
      <c r="A11" t="s">
        <v>5</v>
      </c>
      <c r="B11" t="s">
        <v>31</v>
      </c>
      <c r="C11" t="s">
        <v>33</v>
      </c>
      <c r="D11" t="s">
        <v>5</v>
      </c>
      <c r="E11" t="s">
        <v>1154</v>
      </c>
      <c r="F11" t="s">
        <v>1054</v>
      </c>
      <c r="G11" t="s">
        <v>83</v>
      </c>
      <c r="H11" t="s">
        <v>84</v>
      </c>
      <c r="I11" t="s">
        <v>85</v>
      </c>
      <c r="J11" t="s">
        <v>3893</v>
      </c>
      <c r="K11" t="s">
        <v>3894</v>
      </c>
      <c r="L11" t="s">
        <v>3926</v>
      </c>
      <c r="M11" t="s">
        <v>3927</v>
      </c>
      <c r="N11" t="s">
        <v>204</v>
      </c>
      <c r="O11" t="s">
        <v>83</v>
      </c>
      <c r="P11" t="s">
        <v>84</v>
      </c>
      <c r="Q11" t="s">
        <v>85</v>
      </c>
      <c r="R11" t="s">
        <v>3893</v>
      </c>
      <c r="S11" t="s">
        <v>3894</v>
      </c>
      <c r="T11" t="s">
        <v>3897</v>
      </c>
      <c r="U11" t="s">
        <v>3898</v>
      </c>
      <c r="V11" t="s">
        <v>684</v>
      </c>
      <c r="W11" t="s">
        <v>3878</v>
      </c>
      <c r="X11" t="s">
        <v>3899</v>
      </c>
      <c r="Y11" t="s">
        <v>3900</v>
      </c>
      <c r="Z11" t="s">
        <v>3928</v>
      </c>
      <c r="AA11" t="s">
        <v>3929</v>
      </c>
      <c r="AB11" t="s">
        <v>684</v>
      </c>
      <c r="AC11" t="s">
        <v>46</v>
      </c>
      <c r="AD11" t="s">
        <v>46</v>
      </c>
      <c r="AE11" t="s">
        <v>46</v>
      </c>
      <c r="AF11" t="s">
        <v>164</v>
      </c>
      <c r="AG11" t="s">
        <v>3930</v>
      </c>
      <c r="AH11" t="s">
        <v>164</v>
      </c>
      <c r="AI11" t="s">
        <v>3930</v>
      </c>
      <c r="AJ11" t="s">
        <v>164</v>
      </c>
      <c r="AK11" t="s">
        <v>3930</v>
      </c>
      <c r="AL11" t="s">
        <v>3883</v>
      </c>
    </row>
    <row r="12" spans="1:38" ht="11.25" customHeight="1">
      <c r="A12" t="s">
        <v>5</v>
      </c>
      <c r="B12" t="s">
        <v>31</v>
      </c>
      <c r="C12" t="s">
        <v>33</v>
      </c>
      <c r="D12" t="s">
        <v>5</v>
      </c>
      <c r="E12" t="s">
        <v>3931</v>
      </c>
      <c r="F12" t="s">
        <v>3892</v>
      </c>
      <c r="G12" t="s">
        <v>83</v>
      </c>
      <c r="H12" t="s">
        <v>84</v>
      </c>
      <c r="I12" t="s">
        <v>85</v>
      </c>
      <c r="J12" t="s">
        <v>3893</v>
      </c>
      <c r="K12" t="s">
        <v>3894</v>
      </c>
      <c r="L12" t="s">
        <v>3926</v>
      </c>
      <c r="M12" t="s">
        <v>3927</v>
      </c>
      <c r="N12" t="s">
        <v>204</v>
      </c>
      <c r="O12" t="s">
        <v>83</v>
      </c>
      <c r="P12" t="s">
        <v>84</v>
      </c>
      <c r="Q12" t="s">
        <v>85</v>
      </c>
      <c r="R12" t="s">
        <v>3893</v>
      </c>
      <c r="S12" t="s">
        <v>3894</v>
      </c>
      <c r="T12" t="s">
        <v>3897</v>
      </c>
      <c r="U12" t="s">
        <v>3898</v>
      </c>
      <c r="V12" t="s">
        <v>684</v>
      </c>
      <c r="W12" t="s">
        <v>3878</v>
      </c>
      <c r="X12" t="s">
        <v>3899</v>
      </c>
      <c r="Y12" t="s">
        <v>3900</v>
      </c>
      <c r="Z12" t="s">
        <v>3928</v>
      </c>
      <c r="AA12" t="s">
        <v>3929</v>
      </c>
      <c r="AB12" t="s">
        <v>684</v>
      </c>
      <c r="AC12" t="s">
        <v>39</v>
      </c>
      <c r="AD12" t="s">
        <v>46</v>
      </c>
      <c r="AE12" t="s">
        <v>39</v>
      </c>
      <c r="AF12" t="s">
        <v>5</v>
      </c>
      <c r="AG12" t="s">
        <v>5</v>
      </c>
      <c r="AH12" t="s">
        <v>164</v>
      </c>
      <c r="AI12" t="s">
        <v>3930</v>
      </c>
      <c r="AJ12" t="s">
        <v>164</v>
      </c>
      <c r="AK12" t="s">
        <v>3930</v>
      </c>
      <c r="AL12" t="s">
        <v>5</v>
      </c>
    </row>
    <row r="13" spans="1:38" ht="11.25" customHeight="1">
      <c r="A13" t="s">
        <v>5</v>
      </c>
      <c r="B13" t="s">
        <v>31</v>
      </c>
      <c r="C13" t="s">
        <v>33</v>
      </c>
      <c r="D13" t="s">
        <v>5</v>
      </c>
      <c r="E13" t="s">
        <v>3932</v>
      </c>
      <c r="F13" t="s">
        <v>3892</v>
      </c>
      <c r="G13" t="s">
        <v>83</v>
      </c>
      <c r="H13" t="s">
        <v>84</v>
      </c>
      <c r="I13" t="s">
        <v>85</v>
      </c>
      <c r="J13" t="s">
        <v>3893</v>
      </c>
      <c r="K13" t="s">
        <v>3894</v>
      </c>
      <c r="L13" t="s">
        <v>3926</v>
      </c>
      <c r="M13" t="s">
        <v>3927</v>
      </c>
      <c r="N13" t="s">
        <v>204</v>
      </c>
      <c r="O13" t="s">
        <v>83</v>
      </c>
      <c r="P13" t="s">
        <v>84</v>
      </c>
      <c r="Q13" t="s">
        <v>85</v>
      </c>
      <c r="R13" t="s">
        <v>3893</v>
      </c>
      <c r="S13" t="s">
        <v>3894</v>
      </c>
      <c r="T13" t="s">
        <v>3897</v>
      </c>
      <c r="U13" t="s">
        <v>3898</v>
      </c>
      <c r="V13" t="s">
        <v>684</v>
      </c>
      <c r="W13" t="s">
        <v>3878</v>
      </c>
      <c r="X13" t="s">
        <v>3899</v>
      </c>
      <c r="Y13" t="s">
        <v>3900</v>
      </c>
      <c r="Z13" t="s">
        <v>3928</v>
      </c>
      <c r="AA13" t="s">
        <v>3929</v>
      </c>
      <c r="AB13" t="s">
        <v>684</v>
      </c>
      <c r="AC13" t="s">
        <v>39</v>
      </c>
      <c r="AD13" t="s">
        <v>46</v>
      </c>
      <c r="AE13" t="s">
        <v>39</v>
      </c>
      <c r="AF13" t="s">
        <v>5</v>
      </c>
      <c r="AG13" t="s">
        <v>5</v>
      </c>
      <c r="AH13" t="s">
        <v>164</v>
      </c>
      <c r="AI13" t="s">
        <v>3930</v>
      </c>
      <c r="AJ13" t="s">
        <v>164</v>
      </c>
      <c r="AK13" t="s">
        <v>3930</v>
      </c>
      <c r="AL13" t="s">
        <v>5</v>
      </c>
    </row>
    <row r="14" spans="1:38" ht="11.25" customHeight="1">
      <c r="A14" t="s">
        <v>5</v>
      </c>
      <c r="B14" t="s">
        <v>31</v>
      </c>
      <c r="C14" t="s">
        <v>33</v>
      </c>
      <c r="D14" t="s">
        <v>5</v>
      </c>
      <c r="E14" t="s">
        <v>1148</v>
      </c>
      <c r="F14" t="s">
        <v>1054</v>
      </c>
      <c r="G14" t="s">
        <v>83</v>
      </c>
      <c r="H14" t="s">
        <v>84</v>
      </c>
      <c r="I14" t="s">
        <v>85</v>
      </c>
      <c r="J14" t="s">
        <v>3893</v>
      </c>
      <c r="K14" t="s">
        <v>3894</v>
      </c>
      <c r="L14" t="s">
        <v>3933</v>
      </c>
      <c r="M14" t="s">
        <v>3934</v>
      </c>
      <c r="N14" t="s">
        <v>204</v>
      </c>
      <c r="O14" t="s">
        <v>83</v>
      </c>
      <c r="P14" t="s">
        <v>84</v>
      </c>
      <c r="Q14" t="s">
        <v>85</v>
      </c>
      <c r="R14" t="s">
        <v>3893</v>
      </c>
      <c r="S14" t="s">
        <v>3894</v>
      </c>
      <c r="T14" t="s">
        <v>3897</v>
      </c>
      <c r="U14" t="s">
        <v>3898</v>
      </c>
      <c r="V14" t="s">
        <v>684</v>
      </c>
      <c r="W14" t="s">
        <v>3878</v>
      </c>
      <c r="X14" t="s">
        <v>3899</v>
      </c>
      <c r="Y14" t="s">
        <v>3900</v>
      </c>
      <c r="Z14" t="s">
        <v>3935</v>
      </c>
      <c r="AA14" t="s">
        <v>3936</v>
      </c>
      <c r="AB14" t="s">
        <v>684</v>
      </c>
      <c r="AC14" t="s">
        <v>46</v>
      </c>
      <c r="AD14" t="s">
        <v>46</v>
      </c>
      <c r="AE14" t="s">
        <v>46</v>
      </c>
      <c r="AF14" t="s">
        <v>3937</v>
      </c>
      <c r="AG14" t="s">
        <v>3938</v>
      </c>
      <c r="AH14" t="s">
        <v>3937</v>
      </c>
      <c r="AI14" t="s">
        <v>3938</v>
      </c>
      <c r="AJ14" t="s">
        <v>3937</v>
      </c>
      <c r="AK14" t="s">
        <v>3938</v>
      </c>
      <c r="AL14" t="s">
        <v>3883</v>
      </c>
    </row>
    <row r="15" spans="1:38" ht="11.25" customHeight="1">
      <c r="A15" t="s">
        <v>5</v>
      </c>
      <c r="B15" t="s">
        <v>31</v>
      </c>
      <c r="C15" t="s">
        <v>33</v>
      </c>
      <c r="D15" t="s">
        <v>5</v>
      </c>
      <c r="E15" t="s">
        <v>3939</v>
      </c>
      <c r="F15" t="s">
        <v>3892</v>
      </c>
      <c r="G15" t="s">
        <v>83</v>
      </c>
      <c r="H15" t="s">
        <v>84</v>
      </c>
      <c r="I15" t="s">
        <v>85</v>
      </c>
      <c r="J15" t="s">
        <v>3893</v>
      </c>
      <c r="K15" t="s">
        <v>3894</v>
      </c>
      <c r="L15" t="s">
        <v>3933</v>
      </c>
      <c r="M15" t="s">
        <v>3934</v>
      </c>
      <c r="N15" t="s">
        <v>204</v>
      </c>
      <c r="O15" t="s">
        <v>83</v>
      </c>
      <c r="P15" t="s">
        <v>84</v>
      </c>
      <c r="Q15" t="s">
        <v>85</v>
      </c>
      <c r="R15" t="s">
        <v>3893</v>
      </c>
      <c r="S15" t="s">
        <v>3894</v>
      </c>
      <c r="T15" t="s">
        <v>3897</v>
      </c>
      <c r="U15" t="s">
        <v>3898</v>
      </c>
      <c r="V15" t="s">
        <v>684</v>
      </c>
      <c r="W15" t="s">
        <v>3878</v>
      </c>
      <c r="X15" t="s">
        <v>3899</v>
      </c>
      <c r="Y15" t="s">
        <v>3900</v>
      </c>
      <c r="Z15" t="s">
        <v>3935</v>
      </c>
      <c r="AA15" t="s">
        <v>3936</v>
      </c>
      <c r="AB15" t="s">
        <v>684</v>
      </c>
      <c r="AC15" t="s">
        <v>39</v>
      </c>
      <c r="AD15" t="s">
        <v>46</v>
      </c>
      <c r="AE15" t="s">
        <v>39</v>
      </c>
      <c r="AF15" t="s">
        <v>5</v>
      </c>
      <c r="AG15" t="s">
        <v>5</v>
      </c>
      <c r="AH15" t="s">
        <v>3937</v>
      </c>
      <c r="AI15" t="s">
        <v>3938</v>
      </c>
      <c r="AJ15" t="s">
        <v>3937</v>
      </c>
      <c r="AK15" t="s">
        <v>3938</v>
      </c>
      <c r="AL15" t="s">
        <v>5</v>
      </c>
    </row>
    <row r="16" spans="1:38" ht="11.25" customHeight="1">
      <c r="A16" t="s">
        <v>5</v>
      </c>
      <c r="B16" t="s">
        <v>31</v>
      </c>
      <c r="C16" t="s">
        <v>33</v>
      </c>
      <c r="D16" t="s">
        <v>5</v>
      </c>
      <c r="E16" t="s">
        <v>3940</v>
      </c>
      <c r="F16" t="s">
        <v>3892</v>
      </c>
      <c r="G16" t="s">
        <v>83</v>
      </c>
      <c r="H16" t="s">
        <v>84</v>
      </c>
      <c r="I16" t="s">
        <v>85</v>
      </c>
      <c r="J16" t="s">
        <v>3893</v>
      </c>
      <c r="K16" t="s">
        <v>3894</v>
      </c>
      <c r="L16" t="s">
        <v>3933</v>
      </c>
      <c r="M16" t="s">
        <v>3941</v>
      </c>
      <c r="N16" t="s">
        <v>204</v>
      </c>
      <c r="O16" t="s">
        <v>83</v>
      </c>
      <c r="P16" t="s">
        <v>84</v>
      </c>
      <c r="Q16" t="s">
        <v>85</v>
      </c>
      <c r="R16" t="s">
        <v>3893</v>
      </c>
      <c r="S16" t="s">
        <v>3894</v>
      </c>
      <c r="T16" t="s">
        <v>3897</v>
      </c>
      <c r="U16" t="s">
        <v>3898</v>
      </c>
      <c r="V16" t="s">
        <v>684</v>
      </c>
      <c r="W16" t="s">
        <v>3878</v>
      </c>
      <c r="X16" t="s">
        <v>3899</v>
      </c>
      <c r="Y16" t="s">
        <v>3900</v>
      </c>
      <c r="Z16" t="s">
        <v>3935</v>
      </c>
      <c r="AA16" t="s">
        <v>3936</v>
      </c>
      <c r="AB16" t="s">
        <v>684</v>
      </c>
      <c r="AC16" t="s">
        <v>39</v>
      </c>
      <c r="AD16" t="s">
        <v>46</v>
      </c>
      <c r="AE16" t="s">
        <v>39</v>
      </c>
      <c r="AF16" t="s">
        <v>5</v>
      </c>
      <c r="AG16" t="s">
        <v>5</v>
      </c>
      <c r="AH16" t="s">
        <v>3937</v>
      </c>
      <c r="AI16" t="s">
        <v>3938</v>
      </c>
      <c r="AJ16" t="s">
        <v>3937</v>
      </c>
      <c r="AK16" t="s">
        <v>3938</v>
      </c>
      <c r="AL16" t="s">
        <v>5</v>
      </c>
    </row>
    <row r="17" spans="1:38" ht="11.25" customHeight="1">
      <c r="A17" t="s">
        <v>5</v>
      </c>
      <c r="B17" t="s">
        <v>31</v>
      </c>
      <c r="C17" t="s">
        <v>33</v>
      </c>
      <c r="D17" t="s">
        <v>5</v>
      </c>
      <c r="E17" t="s">
        <v>1069</v>
      </c>
      <c r="F17" t="s">
        <v>1054</v>
      </c>
      <c r="G17" t="s">
        <v>83</v>
      </c>
      <c r="H17" t="s">
        <v>84</v>
      </c>
      <c r="I17" t="s">
        <v>85</v>
      </c>
      <c r="J17" t="s">
        <v>3893</v>
      </c>
      <c r="K17" t="s">
        <v>3894</v>
      </c>
      <c r="L17" t="s">
        <v>3942</v>
      </c>
      <c r="M17" t="s">
        <v>3943</v>
      </c>
      <c r="N17" t="s">
        <v>204</v>
      </c>
      <c r="O17" t="s">
        <v>83</v>
      </c>
      <c r="P17" t="s">
        <v>84</v>
      </c>
      <c r="Q17" t="s">
        <v>85</v>
      </c>
      <c r="R17" t="s">
        <v>3893</v>
      </c>
      <c r="S17" t="s">
        <v>3894</v>
      </c>
      <c r="T17" t="s">
        <v>3897</v>
      </c>
      <c r="U17" t="s">
        <v>3898</v>
      </c>
      <c r="V17" t="s">
        <v>684</v>
      </c>
      <c r="W17" t="s">
        <v>3878</v>
      </c>
      <c r="X17" t="s">
        <v>3899</v>
      </c>
      <c r="Y17" t="s">
        <v>3900</v>
      </c>
      <c r="Z17" t="s">
        <v>3944</v>
      </c>
      <c r="AA17" t="s">
        <v>3945</v>
      </c>
      <c r="AB17" t="s">
        <v>684</v>
      </c>
      <c r="AC17" t="s">
        <v>46</v>
      </c>
      <c r="AD17" t="s">
        <v>46</v>
      </c>
      <c r="AE17" t="s">
        <v>46</v>
      </c>
      <c r="AF17" t="s">
        <v>3909</v>
      </c>
      <c r="AG17" t="s">
        <v>3946</v>
      </c>
      <c r="AH17" t="s">
        <v>3909</v>
      </c>
      <c r="AI17" t="s">
        <v>3946</v>
      </c>
      <c r="AJ17" t="s">
        <v>3909</v>
      </c>
      <c r="AK17" t="s">
        <v>3946</v>
      </c>
      <c r="AL17" t="s">
        <v>3883</v>
      </c>
    </row>
    <row r="18" spans="1:38" ht="11.25" customHeight="1">
      <c r="A18" t="s">
        <v>5</v>
      </c>
      <c r="B18" t="s">
        <v>31</v>
      </c>
      <c r="C18" t="s">
        <v>33</v>
      </c>
      <c r="D18" t="s">
        <v>5</v>
      </c>
      <c r="E18" t="s">
        <v>3947</v>
      </c>
      <c r="F18" t="s">
        <v>3892</v>
      </c>
      <c r="G18" t="s">
        <v>83</v>
      </c>
      <c r="H18" t="s">
        <v>84</v>
      </c>
      <c r="I18" t="s">
        <v>85</v>
      </c>
      <c r="J18" t="s">
        <v>3893</v>
      </c>
      <c r="K18" t="s">
        <v>3894</v>
      </c>
      <c r="L18" t="s">
        <v>3942</v>
      </c>
      <c r="M18" t="s">
        <v>3906</v>
      </c>
      <c r="N18" t="s">
        <v>204</v>
      </c>
      <c r="O18" t="s">
        <v>83</v>
      </c>
      <c r="P18" t="s">
        <v>84</v>
      </c>
      <c r="Q18" t="s">
        <v>85</v>
      </c>
      <c r="R18" t="s">
        <v>3893</v>
      </c>
      <c r="S18" t="s">
        <v>3894</v>
      </c>
      <c r="T18" t="s">
        <v>3897</v>
      </c>
      <c r="U18" t="s">
        <v>3898</v>
      </c>
      <c r="V18" t="s">
        <v>684</v>
      </c>
      <c r="W18" t="s">
        <v>3878</v>
      </c>
      <c r="X18" t="s">
        <v>3899</v>
      </c>
      <c r="Y18" t="s">
        <v>3900</v>
      </c>
      <c r="Z18" t="s">
        <v>3944</v>
      </c>
      <c r="AA18" t="s">
        <v>3945</v>
      </c>
      <c r="AB18" t="s">
        <v>684</v>
      </c>
      <c r="AC18" t="s">
        <v>39</v>
      </c>
      <c r="AD18" t="s">
        <v>46</v>
      </c>
      <c r="AE18" t="s">
        <v>39</v>
      </c>
      <c r="AF18" t="s">
        <v>5</v>
      </c>
      <c r="AG18" t="s">
        <v>5</v>
      </c>
      <c r="AH18" t="s">
        <v>3909</v>
      </c>
      <c r="AI18" t="s">
        <v>3948</v>
      </c>
      <c r="AJ18" t="s">
        <v>3909</v>
      </c>
      <c r="AK18" t="s">
        <v>3948</v>
      </c>
      <c r="AL18" t="s">
        <v>5</v>
      </c>
    </row>
    <row r="19" spans="1:38" ht="11.25" customHeight="1">
      <c r="A19" t="s">
        <v>5</v>
      </c>
      <c r="B19" t="s">
        <v>31</v>
      </c>
      <c r="C19" t="s">
        <v>33</v>
      </c>
      <c r="D19" t="s">
        <v>5</v>
      </c>
      <c r="E19" t="s">
        <v>1131</v>
      </c>
      <c r="F19" t="s">
        <v>1054</v>
      </c>
      <c r="G19" t="s">
        <v>83</v>
      </c>
      <c r="H19" t="s">
        <v>84</v>
      </c>
      <c r="I19" t="s">
        <v>85</v>
      </c>
      <c r="J19" t="s">
        <v>3893</v>
      </c>
      <c r="K19" t="s">
        <v>3894</v>
      </c>
      <c r="L19" t="s">
        <v>3949</v>
      </c>
      <c r="M19" t="s">
        <v>1060</v>
      </c>
      <c r="N19" t="s">
        <v>204</v>
      </c>
      <c r="O19" t="s">
        <v>83</v>
      </c>
      <c r="P19" t="s">
        <v>84</v>
      </c>
      <c r="Q19" t="s">
        <v>85</v>
      </c>
      <c r="R19" t="s">
        <v>3893</v>
      </c>
      <c r="S19" t="s">
        <v>3894</v>
      </c>
      <c r="T19" t="s">
        <v>3897</v>
      </c>
      <c r="U19" t="s">
        <v>3898</v>
      </c>
      <c r="V19" t="s">
        <v>684</v>
      </c>
      <c r="W19" t="s">
        <v>3878</v>
      </c>
      <c r="X19" t="s">
        <v>3899</v>
      </c>
      <c r="Y19" t="s">
        <v>3900</v>
      </c>
      <c r="Z19" t="s">
        <v>3950</v>
      </c>
      <c r="AA19" t="s">
        <v>3951</v>
      </c>
      <c r="AB19" t="s">
        <v>684</v>
      </c>
      <c r="AC19" t="s">
        <v>46</v>
      </c>
      <c r="AD19" t="s">
        <v>46</v>
      </c>
      <c r="AE19" t="s">
        <v>46</v>
      </c>
      <c r="AF19" t="s">
        <v>153</v>
      </c>
      <c r="AG19" t="s">
        <v>750</v>
      </c>
      <c r="AH19" t="s">
        <v>910</v>
      </c>
      <c r="AI19" t="s">
        <v>750</v>
      </c>
      <c r="AJ19" t="s">
        <v>910</v>
      </c>
      <c r="AK19" t="s">
        <v>750</v>
      </c>
      <c r="AL19" t="s">
        <v>3883</v>
      </c>
    </row>
    <row r="20" spans="1:38" ht="11.25" customHeight="1">
      <c r="A20" t="s">
        <v>5</v>
      </c>
      <c r="B20" t="s">
        <v>31</v>
      </c>
      <c r="C20" t="s">
        <v>33</v>
      </c>
      <c r="D20" t="s">
        <v>5</v>
      </c>
      <c r="E20" t="s">
        <v>3952</v>
      </c>
      <c r="F20" t="s">
        <v>3892</v>
      </c>
      <c r="G20" t="s">
        <v>83</v>
      </c>
      <c r="H20" t="s">
        <v>84</v>
      </c>
      <c r="I20" t="s">
        <v>85</v>
      </c>
      <c r="J20" t="s">
        <v>3893</v>
      </c>
      <c r="K20" t="s">
        <v>3894</v>
      </c>
      <c r="L20" t="s">
        <v>3949</v>
      </c>
      <c r="M20" t="s">
        <v>1060</v>
      </c>
      <c r="N20" t="s">
        <v>204</v>
      </c>
      <c r="O20" t="s">
        <v>83</v>
      </c>
      <c r="P20" t="s">
        <v>84</v>
      </c>
      <c r="Q20" t="s">
        <v>85</v>
      </c>
      <c r="R20" t="s">
        <v>3893</v>
      </c>
      <c r="S20" t="s">
        <v>3894</v>
      </c>
      <c r="T20" t="s">
        <v>3897</v>
      </c>
      <c r="U20" t="s">
        <v>3898</v>
      </c>
      <c r="V20" t="s">
        <v>684</v>
      </c>
      <c r="W20" t="s">
        <v>3878</v>
      </c>
      <c r="X20" t="s">
        <v>3899</v>
      </c>
      <c r="Y20" t="s">
        <v>3900</v>
      </c>
      <c r="Z20" t="s">
        <v>3950</v>
      </c>
      <c r="AA20" t="s">
        <v>3951</v>
      </c>
      <c r="AB20" t="s">
        <v>684</v>
      </c>
      <c r="AC20" t="s">
        <v>39</v>
      </c>
      <c r="AD20" t="s">
        <v>46</v>
      </c>
      <c r="AE20" t="s">
        <v>39</v>
      </c>
      <c r="AF20" t="s">
        <v>5</v>
      </c>
      <c r="AG20" t="s">
        <v>5</v>
      </c>
      <c r="AH20" t="s">
        <v>910</v>
      </c>
      <c r="AI20" t="s">
        <v>750</v>
      </c>
      <c r="AJ20" t="s">
        <v>910</v>
      </c>
      <c r="AK20" t="s">
        <v>750</v>
      </c>
      <c r="AL20" t="s">
        <v>5</v>
      </c>
    </row>
    <row r="21" spans="1:38" ht="11.25" customHeight="1">
      <c r="A21" t="s">
        <v>5</v>
      </c>
      <c r="B21" t="s">
        <v>31</v>
      </c>
      <c r="C21" t="s">
        <v>33</v>
      </c>
      <c r="D21" t="s">
        <v>5</v>
      </c>
      <c r="E21" t="s">
        <v>1145</v>
      </c>
      <c r="F21" t="s">
        <v>1070</v>
      </c>
      <c r="G21" t="s">
        <v>83</v>
      </c>
      <c r="H21" t="s">
        <v>84</v>
      </c>
      <c r="I21" t="s">
        <v>85</v>
      </c>
      <c r="J21" t="s">
        <v>3893</v>
      </c>
      <c r="K21" t="s">
        <v>3894</v>
      </c>
      <c r="L21" t="s">
        <v>1084</v>
      </c>
      <c r="M21" t="s">
        <v>3953</v>
      </c>
      <c r="N21" t="s">
        <v>204</v>
      </c>
      <c r="O21" t="s">
        <v>83</v>
      </c>
      <c r="P21" t="s">
        <v>84</v>
      </c>
      <c r="Q21" t="s">
        <v>85</v>
      </c>
      <c r="R21" t="s">
        <v>3893</v>
      </c>
      <c r="S21" t="s">
        <v>3894</v>
      </c>
      <c r="T21" t="s">
        <v>3897</v>
      </c>
      <c r="U21" t="s">
        <v>3898</v>
      </c>
      <c r="V21" t="s">
        <v>684</v>
      </c>
      <c r="W21" t="s">
        <v>3878</v>
      </c>
      <c r="X21" t="s">
        <v>3899</v>
      </c>
      <c r="Y21" t="s">
        <v>3900</v>
      </c>
      <c r="Z21" t="s">
        <v>3954</v>
      </c>
      <c r="AA21" t="s">
        <v>3955</v>
      </c>
      <c r="AB21" t="s">
        <v>684</v>
      </c>
      <c r="AC21" t="s">
        <v>46</v>
      </c>
      <c r="AD21" t="s">
        <v>39</v>
      </c>
      <c r="AE21" t="s">
        <v>39</v>
      </c>
      <c r="AF21" t="s">
        <v>1177</v>
      </c>
      <c r="AG21" t="s">
        <v>3956</v>
      </c>
      <c r="AH21" t="s">
        <v>5</v>
      </c>
      <c r="AI21" t="s">
        <v>5</v>
      </c>
      <c r="AJ21" t="s">
        <v>5</v>
      </c>
      <c r="AK21" t="s">
        <v>5</v>
      </c>
      <c r="AL21" t="s">
        <v>3883</v>
      </c>
    </row>
    <row r="22" spans="1:38" ht="11.25" customHeight="1">
      <c r="A22" t="s">
        <v>5</v>
      </c>
      <c r="B22" t="s">
        <v>31</v>
      </c>
      <c r="C22" t="s">
        <v>33</v>
      </c>
      <c r="D22" t="s">
        <v>5</v>
      </c>
      <c r="E22" t="s">
        <v>1109</v>
      </c>
      <c r="F22" t="s">
        <v>1054</v>
      </c>
      <c r="G22" t="s">
        <v>83</v>
      </c>
      <c r="H22" t="s">
        <v>84</v>
      </c>
      <c r="I22" t="s">
        <v>85</v>
      </c>
      <c r="J22" t="s">
        <v>3893</v>
      </c>
      <c r="K22" t="s">
        <v>3894</v>
      </c>
      <c r="L22" t="s">
        <v>3957</v>
      </c>
      <c r="M22" t="s">
        <v>3958</v>
      </c>
      <c r="N22" t="s">
        <v>204</v>
      </c>
      <c r="O22" t="s">
        <v>83</v>
      </c>
      <c r="P22" t="s">
        <v>84</v>
      </c>
      <c r="Q22" t="s">
        <v>85</v>
      </c>
      <c r="R22" t="s">
        <v>3893</v>
      </c>
      <c r="S22" t="s">
        <v>3894</v>
      </c>
      <c r="T22" t="s">
        <v>3876</v>
      </c>
      <c r="U22" t="s">
        <v>3887</v>
      </c>
      <c r="V22" t="s">
        <v>684</v>
      </c>
      <c r="W22" t="s">
        <v>3878</v>
      </c>
      <c r="X22" t="s">
        <v>3879</v>
      </c>
      <c r="Y22" t="s">
        <v>3880</v>
      </c>
      <c r="Z22" t="s">
        <v>3959</v>
      </c>
      <c r="AA22" t="s">
        <v>3922</v>
      </c>
      <c r="AB22" t="s">
        <v>684</v>
      </c>
      <c r="AC22" t="s">
        <v>46</v>
      </c>
      <c r="AD22" t="s">
        <v>46</v>
      </c>
      <c r="AE22" t="s">
        <v>46</v>
      </c>
      <c r="AF22" t="s">
        <v>1670</v>
      </c>
      <c r="AG22" t="s">
        <v>3960</v>
      </c>
      <c r="AH22" t="s">
        <v>1670</v>
      </c>
      <c r="AI22" t="s">
        <v>3960</v>
      </c>
      <c r="AJ22" t="s">
        <v>1670</v>
      </c>
      <c r="AK22" t="s">
        <v>3960</v>
      </c>
      <c r="AL22" t="s">
        <v>3883</v>
      </c>
    </row>
    <row r="23" spans="1:38" ht="11.25" customHeight="1">
      <c r="A23" t="s">
        <v>5</v>
      </c>
      <c r="B23" t="s">
        <v>31</v>
      </c>
      <c r="C23" t="s">
        <v>33</v>
      </c>
      <c r="D23" t="s">
        <v>5</v>
      </c>
      <c r="E23" t="s">
        <v>3961</v>
      </c>
      <c r="F23" t="s">
        <v>3892</v>
      </c>
      <c r="G23" t="s">
        <v>83</v>
      </c>
      <c r="H23" t="s">
        <v>84</v>
      </c>
      <c r="I23" t="s">
        <v>85</v>
      </c>
      <c r="J23" t="s">
        <v>3893</v>
      </c>
      <c r="K23" t="s">
        <v>3894</v>
      </c>
      <c r="L23" t="s">
        <v>3957</v>
      </c>
      <c r="M23" t="s">
        <v>3958</v>
      </c>
      <c r="N23" t="s">
        <v>204</v>
      </c>
      <c r="O23" t="s">
        <v>83</v>
      </c>
      <c r="P23" t="s">
        <v>84</v>
      </c>
      <c r="Q23" t="s">
        <v>85</v>
      </c>
      <c r="R23" t="s">
        <v>3893</v>
      </c>
      <c r="S23" t="s">
        <v>3894</v>
      </c>
      <c r="T23" t="s">
        <v>3876</v>
      </c>
      <c r="U23" t="s">
        <v>3887</v>
      </c>
      <c r="V23" t="s">
        <v>684</v>
      </c>
      <c r="W23" t="s">
        <v>3878</v>
      </c>
      <c r="X23" t="s">
        <v>3879</v>
      </c>
      <c r="Y23" t="s">
        <v>3880</v>
      </c>
      <c r="Z23" t="s">
        <v>3959</v>
      </c>
      <c r="AA23" t="s">
        <v>3922</v>
      </c>
      <c r="AB23" t="s">
        <v>684</v>
      </c>
      <c r="AC23" t="s">
        <v>39</v>
      </c>
      <c r="AD23" t="s">
        <v>46</v>
      </c>
      <c r="AE23" t="s">
        <v>39</v>
      </c>
      <c r="AF23" t="s">
        <v>5</v>
      </c>
      <c r="AG23" t="s">
        <v>5</v>
      </c>
      <c r="AH23" t="s">
        <v>1670</v>
      </c>
      <c r="AI23" t="s">
        <v>3960</v>
      </c>
      <c r="AJ23" t="s">
        <v>1670</v>
      </c>
      <c r="AK23" t="s">
        <v>3960</v>
      </c>
      <c r="AL23" t="s">
        <v>5</v>
      </c>
    </row>
    <row r="24" spans="1:38" ht="11.25" customHeight="1">
      <c r="A24" t="s">
        <v>5</v>
      </c>
      <c r="B24" t="s">
        <v>31</v>
      </c>
      <c r="C24" t="s">
        <v>33</v>
      </c>
      <c r="D24" t="s">
        <v>5</v>
      </c>
      <c r="E24" t="s">
        <v>3962</v>
      </c>
      <c r="F24" t="s">
        <v>3892</v>
      </c>
      <c r="G24" t="s">
        <v>83</v>
      </c>
      <c r="H24" t="s">
        <v>84</v>
      </c>
      <c r="I24" t="s">
        <v>85</v>
      </c>
      <c r="J24" t="s">
        <v>3893</v>
      </c>
      <c r="K24" t="s">
        <v>3894</v>
      </c>
      <c r="L24" t="s">
        <v>3957</v>
      </c>
      <c r="M24" t="s">
        <v>3958</v>
      </c>
      <c r="N24" t="s">
        <v>204</v>
      </c>
      <c r="O24" t="s">
        <v>83</v>
      </c>
      <c r="P24" t="s">
        <v>84</v>
      </c>
      <c r="Q24" t="s">
        <v>85</v>
      </c>
      <c r="R24" t="s">
        <v>3893</v>
      </c>
      <c r="S24" t="s">
        <v>3894</v>
      </c>
      <c r="T24" t="s">
        <v>3876</v>
      </c>
      <c r="U24" t="s">
        <v>3887</v>
      </c>
      <c r="V24" t="s">
        <v>684</v>
      </c>
      <c r="W24" t="s">
        <v>3878</v>
      </c>
      <c r="X24" t="s">
        <v>3879</v>
      </c>
      <c r="Y24" t="s">
        <v>3880</v>
      </c>
      <c r="Z24" t="s">
        <v>3959</v>
      </c>
      <c r="AA24" t="s">
        <v>3922</v>
      </c>
      <c r="AB24" t="s">
        <v>684</v>
      </c>
      <c r="AC24" t="s">
        <v>39</v>
      </c>
      <c r="AD24" t="s">
        <v>46</v>
      </c>
      <c r="AE24" t="s">
        <v>39</v>
      </c>
      <c r="AF24" t="s">
        <v>5</v>
      </c>
      <c r="AG24" t="s">
        <v>5</v>
      </c>
      <c r="AH24" t="s">
        <v>1670</v>
      </c>
      <c r="AI24" t="s">
        <v>3960</v>
      </c>
      <c r="AJ24" t="s">
        <v>1670</v>
      </c>
      <c r="AK24" t="s">
        <v>3960</v>
      </c>
      <c r="AL24" t="s">
        <v>5</v>
      </c>
    </row>
    <row r="25" spans="1:38" ht="11.25" customHeight="1">
      <c r="A25" t="s">
        <v>5</v>
      </c>
      <c r="B25" t="s">
        <v>31</v>
      </c>
      <c r="C25" t="s">
        <v>33</v>
      </c>
      <c r="D25" t="s">
        <v>5</v>
      </c>
      <c r="E25" t="s">
        <v>1111</v>
      </c>
      <c r="F25" t="s">
        <v>1054</v>
      </c>
      <c r="G25" t="s">
        <v>83</v>
      </c>
      <c r="H25" t="s">
        <v>84</v>
      </c>
      <c r="I25" t="s">
        <v>85</v>
      </c>
      <c r="J25" t="s">
        <v>3893</v>
      </c>
      <c r="K25" t="s">
        <v>3894</v>
      </c>
      <c r="L25" t="s">
        <v>3963</v>
      </c>
      <c r="M25" t="s">
        <v>1060</v>
      </c>
      <c r="N25" t="s">
        <v>204</v>
      </c>
      <c r="O25" t="s">
        <v>83</v>
      </c>
      <c r="P25" t="s">
        <v>84</v>
      </c>
      <c r="Q25" t="s">
        <v>85</v>
      </c>
      <c r="R25" t="s">
        <v>3893</v>
      </c>
      <c r="S25" t="s">
        <v>3894</v>
      </c>
      <c r="T25" t="s">
        <v>3876</v>
      </c>
      <c r="U25" t="s">
        <v>3887</v>
      </c>
      <c r="V25" t="s">
        <v>684</v>
      </c>
      <c r="W25" t="s">
        <v>3878</v>
      </c>
      <c r="X25" t="s">
        <v>3879</v>
      </c>
      <c r="Y25" t="s">
        <v>3880</v>
      </c>
      <c r="Z25" t="s">
        <v>3959</v>
      </c>
      <c r="AA25" t="s">
        <v>3922</v>
      </c>
      <c r="AB25" t="s">
        <v>684</v>
      </c>
      <c r="AC25" t="s">
        <v>46</v>
      </c>
      <c r="AD25" t="s">
        <v>46</v>
      </c>
      <c r="AE25" t="s">
        <v>46</v>
      </c>
      <c r="AF25" t="s">
        <v>3964</v>
      </c>
      <c r="AG25" t="s">
        <v>3965</v>
      </c>
      <c r="AH25" t="s">
        <v>3964</v>
      </c>
      <c r="AI25" t="s">
        <v>3965</v>
      </c>
      <c r="AJ25" t="s">
        <v>3964</v>
      </c>
      <c r="AK25" t="s">
        <v>3965</v>
      </c>
      <c r="AL25" t="s">
        <v>3883</v>
      </c>
    </row>
    <row r="26" spans="1:38" ht="11.25" customHeight="1">
      <c r="A26" t="s">
        <v>5</v>
      </c>
      <c r="B26" t="s">
        <v>31</v>
      </c>
      <c r="C26" t="s">
        <v>33</v>
      </c>
      <c r="D26" t="s">
        <v>5</v>
      </c>
      <c r="E26" t="s">
        <v>3966</v>
      </c>
      <c r="F26" t="s">
        <v>3892</v>
      </c>
      <c r="G26" t="s">
        <v>83</v>
      </c>
      <c r="H26" t="s">
        <v>84</v>
      </c>
      <c r="I26" t="s">
        <v>85</v>
      </c>
      <c r="J26" t="s">
        <v>3893</v>
      </c>
      <c r="K26" t="s">
        <v>3894</v>
      </c>
      <c r="L26" t="s">
        <v>3963</v>
      </c>
      <c r="M26" t="s">
        <v>1060</v>
      </c>
      <c r="N26" t="s">
        <v>204</v>
      </c>
      <c r="O26" t="s">
        <v>83</v>
      </c>
      <c r="P26" t="s">
        <v>84</v>
      </c>
      <c r="Q26" t="s">
        <v>85</v>
      </c>
      <c r="R26" t="s">
        <v>3893</v>
      </c>
      <c r="S26" t="s">
        <v>3894</v>
      </c>
      <c r="T26" t="s">
        <v>3876</v>
      </c>
      <c r="U26" t="s">
        <v>3887</v>
      </c>
      <c r="V26" t="s">
        <v>684</v>
      </c>
      <c r="W26" t="s">
        <v>3878</v>
      </c>
      <c r="X26" t="s">
        <v>3879</v>
      </c>
      <c r="Y26" t="s">
        <v>3880</v>
      </c>
      <c r="Z26" t="s">
        <v>3959</v>
      </c>
      <c r="AA26" t="s">
        <v>3922</v>
      </c>
      <c r="AB26" t="s">
        <v>684</v>
      </c>
      <c r="AC26" t="s">
        <v>39</v>
      </c>
      <c r="AD26" t="s">
        <v>46</v>
      </c>
      <c r="AE26" t="s">
        <v>39</v>
      </c>
      <c r="AF26" t="s">
        <v>5</v>
      </c>
      <c r="AG26" t="s">
        <v>5</v>
      </c>
      <c r="AH26" t="s">
        <v>3964</v>
      </c>
      <c r="AI26" t="s">
        <v>3965</v>
      </c>
      <c r="AJ26" t="s">
        <v>3964</v>
      </c>
      <c r="AK26" t="s">
        <v>3965</v>
      </c>
      <c r="AL26" t="s">
        <v>5</v>
      </c>
    </row>
    <row r="27" spans="1:38" ht="11.25" customHeight="1">
      <c r="A27" t="s">
        <v>5</v>
      </c>
      <c r="B27" t="s">
        <v>31</v>
      </c>
      <c r="C27" t="s">
        <v>33</v>
      </c>
      <c r="D27" t="s">
        <v>5</v>
      </c>
      <c r="E27" t="s">
        <v>3967</v>
      </c>
      <c r="F27" t="s">
        <v>3892</v>
      </c>
      <c r="G27" t="s">
        <v>83</v>
      </c>
      <c r="H27" t="s">
        <v>84</v>
      </c>
      <c r="I27" t="s">
        <v>85</v>
      </c>
      <c r="J27" t="s">
        <v>3893</v>
      </c>
      <c r="K27" t="s">
        <v>3894</v>
      </c>
      <c r="L27" t="s">
        <v>3963</v>
      </c>
      <c r="M27" t="s">
        <v>1060</v>
      </c>
      <c r="N27" t="s">
        <v>204</v>
      </c>
      <c r="O27" t="s">
        <v>83</v>
      </c>
      <c r="P27" t="s">
        <v>84</v>
      </c>
      <c r="Q27" t="s">
        <v>85</v>
      </c>
      <c r="R27" t="s">
        <v>3893</v>
      </c>
      <c r="S27" t="s">
        <v>3894</v>
      </c>
      <c r="T27" t="s">
        <v>3876</v>
      </c>
      <c r="U27" t="s">
        <v>3887</v>
      </c>
      <c r="V27" t="s">
        <v>684</v>
      </c>
      <c r="W27" t="s">
        <v>3878</v>
      </c>
      <c r="X27" t="s">
        <v>3879</v>
      </c>
      <c r="Y27" t="s">
        <v>3880</v>
      </c>
      <c r="Z27" t="s">
        <v>3959</v>
      </c>
      <c r="AA27" t="s">
        <v>3922</v>
      </c>
      <c r="AB27" t="s">
        <v>684</v>
      </c>
      <c r="AC27" t="s">
        <v>39</v>
      </c>
      <c r="AD27" t="s">
        <v>46</v>
      </c>
      <c r="AE27" t="s">
        <v>39</v>
      </c>
      <c r="AF27" t="s">
        <v>5</v>
      </c>
      <c r="AG27" t="s">
        <v>5</v>
      </c>
      <c r="AH27" t="s">
        <v>3964</v>
      </c>
      <c r="AI27" t="s">
        <v>3965</v>
      </c>
      <c r="AJ27" t="s">
        <v>3964</v>
      </c>
      <c r="AK27" t="s">
        <v>3965</v>
      </c>
      <c r="AL27" t="s">
        <v>5</v>
      </c>
    </row>
    <row r="28" spans="1:38" ht="11.25" customHeight="1">
      <c r="A28" t="s">
        <v>5</v>
      </c>
      <c r="B28" t="s">
        <v>31</v>
      </c>
      <c r="C28" t="s">
        <v>33</v>
      </c>
      <c r="D28" t="s">
        <v>5</v>
      </c>
      <c r="E28" t="s">
        <v>1103</v>
      </c>
      <c r="F28" t="s">
        <v>1054</v>
      </c>
      <c r="G28" t="s">
        <v>83</v>
      </c>
      <c r="H28" t="s">
        <v>84</v>
      </c>
      <c r="I28" t="s">
        <v>85</v>
      </c>
      <c r="J28" t="s">
        <v>3893</v>
      </c>
      <c r="K28" t="s">
        <v>3894</v>
      </c>
      <c r="L28" t="s">
        <v>3968</v>
      </c>
      <c r="M28" t="s">
        <v>1060</v>
      </c>
      <c r="N28" t="s">
        <v>204</v>
      </c>
      <c r="O28" t="s">
        <v>83</v>
      </c>
      <c r="P28" t="s">
        <v>84</v>
      </c>
      <c r="Q28" t="s">
        <v>85</v>
      </c>
      <c r="R28" t="s">
        <v>3893</v>
      </c>
      <c r="S28" t="s">
        <v>3894</v>
      </c>
      <c r="T28" t="s">
        <v>3876</v>
      </c>
      <c r="U28" t="s">
        <v>3887</v>
      </c>
      <c r="V28" t="s">
        <v>684</v>
      </c>
      <c r="W28" t="s">
        <v>3878</v>
      </c>
      <c r="X28" t="s">
        <v>3879</v>
      </c>
      <c r="Y28" t="s">
        <v>3880</v>
      </c>
      <c r="Z28" t="s">
        <v>3959</v>
      </c>
      <c r="AA28" t="s">
        <v>3922</v>
      </c>
      <c r="AB28" t="s">
        <v>684</v>
      </c>
      <c r="AC28" t="s">
        <v>46</v>
      </c>
      <c r="AD28" t="s">
        <v>46</v>
      </c>
      <c r="AE28" t="s">
        <v>46</v>
      </c>
      <c r="AF28" t="s">
        <v>82</v>
      </c>
      <c r="AG28" t="s">
        <v>3969</v>
      </c>
      <c r="AH28" t="s">
        <v>82</v>
      </c>
      <c r="AI28" t="s">
        <v>3969</v>
      </c>
      <c r="AJ28" t="s">
        <v>82</v>
      </c>
      <c r="AK28" t="s">
        <v>3969</v>
      </c>
      <c r="AL28" t="s">
        <v>3883</v>
      </c>
    </row>
    <row r="29" spans="1:38" ht="11.25" customHeight="1">
      <c r="A29" t="s">
        <v>5</v>
      </c>
      <c r="B29" t="s">
        <v>31</v>
      </c>
      <c r="C29" t="s">
        <v>33</v>
      </c>
      <c r="D29" t="s">
        <v>5</v>
      </c>
      <c r="E29" t="s">
        <v>3970</v>
      </c>
      <c r="F29" t="s">
        <v>3892</v>
      </c>
      <c r="G29" t="s">
        <v>83</v>
      </c>
      <c r="H29" t="s">
        <v>84</v>
      </c>
      <c r="I29" t="s">
        <v>85</v>
      </c>
      <c r="J29" t="s">
        <v>3893</v>
      </c>
      <c r="K29" t="s">
        <v>3894</v>
      </c>
      <c r="L29" t="s">
        <v>3968</v>
      </c>
      <c r="M29" t="s">
        <v>1060</v>
      </c>
      <c r="N29" t="s">
        <v>204</v>
      </c>
      <c r="O29" t="s">
        <v>83</v>
      </c>
      <c r="P29" t="s">
        <v>84</v>
      </c>
      <c r="Q29" t="s">
        <v>85</v>
      </c>
      <c r="R29" t="s">
        <v>3893</v>
      </c>
      <c r="S29" t="s">
        <v>3894</v>
      </c>
      <c r="T29" t="s">
        <v>3876</v>
      </c>
      <c r="U29" t="s">
        <v>3887</v>
      </c>
      <c r="V29" t="s">
        <v>684</v>
      </c>
      <c r="W29" t="s">
        <v>3878</v>
      </c>
      <c r="X29" t="s">
        <v>3879</v>
      </c>
      <c r="Y29" t="s">
        <v>3880</v>
      </c>
      <c r="Z29" t="s">
        <v>3959</v>
      </c>
      <c r="AA29" t="s">
        <v>3922</v>
      </c>
      <c r="AB29" t="s">
        <v>684</v>
      </c>
      <c r="AC29" t="s">
        <v>39</v>
      </c>
      <c r="AD29" t="s">
        <v>46</v>
      </c>
      <c r="AE29" t="s">
        <v>39</v>
      </c>
      <c r="AF29" t="s">
        <v>5</v>
      </c>
      <c r="AG29" t="s">
        <v>5</v>
      </c>
      <c r="AH29" t="s">
        <v>82</v>
      </c>
      <c r="AI29" t="s">
        <v>3969</v>
      </c>
      <c r="AJ29" t="s">
        <v>82</v>
      </c>
      <c r="AK29" t="s">
        <v>3969</v>
      </c>
      <c r="AL29" t="s">
        <v>5</v>
      </c>
    </row>
    <row r="30" spans="1:38" ht="11.25" customHeight="1">
      <c r="A30" t="s">
        <v>5</v>
      </c>
      <c r="B30" t="s">
        <v>31</v>
      </c>
      <c r="C30" t="s">
        <v>33</v>
      </c>
      <c r="D30" t="s">
        <v>5</v>
      </c>
      <c r="E30" t="s">
        <v>1094</v>
      </c>
      <c r="F30" t="s">
        <v>1070</v>
      </c>
      <c r="G30" t="s">
        <v>83</v>
      </c>
      <c r="H30" t="s">
        <v>84</v>
      </c>
      <c r="I30" t="s">
        <v>85</v>
      </c>
      <c r="J30" t="s">
        <v>3893</v>
      </c>
      <c r="K30" t="s">
        <v>3894</v>
      </c>
      <c r="L30" t="s">
        <v>3971</v>
      </c>
      <c r="M30" t="s">
        <v>1060</v>
      </c>
      <c r="N30" t="s">
        <v>204</v>
      </c>
      <c r="O30" t="s">
        <v>83</v>
      </c>
      <c r="P30" t="s">
        <v>84</v>
      </c>
      <c r="Q30" t="s">
        <v>85</v>
      </c>
      <c r="R30" t="s">
        <v>3893</v>
      </c>
      <c r="S30" t="s">
        <v>3894</v>
      </c>
      <c r="T30" t="s">
        <v>3876</v>
      </c>
      <c r="U30" t="s">
        <v>3880</v>
      </c>
      <c r="V30" t="s">
        <v>684</v>
      </c>
      <c r="W30" t="s">
        <v>3878</v>
      </c>
      <c r="X30" t="s">
        <v>3879</v>
      </c>
      <c r="Y30" t="s">
        <v>3880</v>
      </c>
      <c r="Z30" t="s">
        <v>1060</v>
      </c>
      <c r="AA30" t="s">
        <v>3972</v>
      </c>
      <c r="AB30" t="s">
        <v>684</v>
      </c>
      <c r="AC30" t="s">
        <v>46</v>
      </c>
      <c r="AD30" t="s">
        <v>39</v>
      </c>
      <c r="AE30" t="s">
        <v>39</v>
      </c>
      <c r="AF30" t="s">
        <v>3973</v>
      </c>
      <c r="AG30" t="s">
        <v>3974</v>
      </c>
      <c r="AH30" t="s">
        <v>5</v>
      </c>
      <c r="AI30" t="s">
        <v>5</v>
      </c>
      <c r="AJ30" t="s">
        <v>5</v>
      </c>
      <c r="AK30" t="s">
        <v>5</v>
      </c>
      <c r="AL30" t="s">
        <v>3883</v>
      </c>
    </row>
    <row r="31" spans="1:38" ht="11.25" customHeight="1">
      <c r="A31" t="s">
        <v>5</v>
      </c>
      <c r="B31" t="s">
        <v>31</v>
      </c>
      <c r="C31" t="s">
        <v>33</v>
      </c>
      <c r="D31" t="s">
        <v>5</v>
      </c>
      <c r="E31" t="s">
        <v>1087</v>
      </c>
      <c r="F31" t="s">
        <v>1054</v>
      </c>
      <c r="G31" t="s">
        <v>83</v>
      </c>
      <c r="H31" t="s">
        <v>84</v>
      </c>
      <c r="I31" t="s">
        <v>85</v>
      </c>
      <c r="J31" t="s">
        <v>3893</v>
      </c>
      <c r="K31" t="s">
        <v>3894</v>
      </c>
      <c r="L31" t="s">
        <v>3975</v>
      </c>
      <c r="M31" t="s">
        <v>3976</v>
      </c>
      <c r="N31" t="s">
        <v>204</v>
      </c>
      <c r="O31" t="s">
        <v>83</v>
      </c>
      <c r="P31" t="s">
        <v>84</v>
      </c>
      <c r="Q31" t="s">
        <v>85</v>
      </c>
      <c r="R31" t="s">
        <v>3893</v>
      </c>
      <c r="S31" t="s">
        <v>3894</v>
      </c>
      <c r="T31" t="s">
        <v>3876</v>
      </c>
      <c r="U31" t="s">
        <v>3877</v>
      </c>
      <c r="V31" t="s">
        <v>684</v>
      </c>
      <c r="W31" t="s">
        <v>3878</v>
      </c>
      <c r="X31" t="s">
        <v>3879</v>
      </c>
      <c r="Y31" t="s">
        <v>3880</v>
      </c>
      <c r="Z31" t="s">
        <v>3921</v>
      </c>
      <c r="AA31" t="s">
        <v>3922</v>
      </c>
      <c r="AB31" t="s">
        <v>684</v>
      </c>
      <c r="AC31" t="s">
        <v>46</v>
      </c>
      <c r="AD31" t="s">
        <v>46</v>
      </c>
      <c r="AE31" t="s">
        <v>46</v>
      </c>
      <c r="AF31" t="s">
        <v>3977</v>
      </c>
      <c r="AG31" t="s">
        <v>3978</v>
      </c>
      <c r="AH31" t="s">
        <v>3977</v>
      </c>
      <c r="AI31" t="s">
        <v>3978</v>
      </c>
      <c r="AJ31" t="s">
        <v>3977</v>
      </c>
      <c r="AK31" t="s">
        <v>3978</v>
      </c>
      <c r="AL31" t="s">
        <v>3883</v>
      </c>
    </row>
    <row r="32" spans="1:38" ht="11.25" customHeight="1">
      <c r="A32" t="s">
        <v>5</v>
      </c>
      <c r="B32" t="s">
        <v>31</v>
      </c>
      <c r="C32" t="s">
        <v>33</v>
      </c>
      <c r="D32" t="s">
        <v>5</v>
      </c>
      <c r="E32" t="s">
        <v>3979</v>
      </c>
      <c r="F32" t="s">
        <v>1054</v>
      </c>
      <c r="G32" t="s">
        <v>83</v>
      </c>
      <c r="H32" t="s">
        <v>84</v>
      </c>
      <c r="I32" t="s">
        <v>85</v>
      </c>
      <c r="J32" t="s">
        <v>3893</v>
      </c>
      <c r="K32" t="s">
        <v>3894</v>
      </c>
      <c r="L32" t="s">
        <v>3914</v>
      </c>
      <c r="M32" t="s">
        <v>3915</v>
      </c>
      <c r="N32" t="s">
        <v>204</v>
      </c>
      <c r="O32" t="s">
        <v>83</v>
      </c>
      <c r="P32" t="s">
        <v>84</v>
      </c>
      <c r="Q32" t="s">
        <v>85</v>
      </c>
      <c r="R32" t="s">
        <v>3893</v>
      </c>
      <c r="S32" t="s">
        <v>3894</v>
      </c>
      <c r="T32" t="s">
        <v>3897</v>
      </c>
      <c r="U32" t="s">
        <v>3898</v>
      </c>
      <c r="V32" t="s">
        <v>684</v>
      </c>
      <c r="W32" t="s">
        <v>3878</v>
      </c>
      <c r="X32" t="s">
        <v>3899</v>
      </c>
      <c r="Y32" t="s">
        <v>3900</v>
      </c>
      <c r="Z32" t="s">
        <v>3916</v>
      </c>
      <c r="AA32" t="s">
        <v>3917</v>
      </c>
      <c r="AB32" t="s">
        <v>684</v>
      </c>
      <c r="AC32" t="s">
        <v>46</v>
      </c>
      <c r="AD32" t="s">
        <v>46</v>
      </c>
      <c r="AE32" t="s">
        <v>46</v>
      </c>
      <c r="AF32" t="s">
        <v>913</v>
      </c>
      <c r="AG32" t="s">
        <v>3918</v>
      </c>
      <c r="AH32" t="s">
        <v>913</v>
      </c>
      <c r="AI32" t="s">
        <v>3918</v>
      </c>
      <c r="AJ32" t="s">
        <v>913</v>
      </c>
      <c r="AK32" t="s">
        <v>3918</v>
      </c>
      <c r="AL32" t="s">
        <v>3883</v>
      </c>
    </row>
    <row r="33" spans="1:38" ht="11.25" customHeight="1">
      <c r="A33" t="s">
        <v>5</v>
      </c>
      <c r="B33" t="s">
        <v>31</v>
      </c>
      <c r="C33" t="s">
        <v>33</v>
      </c>
      <c r="D33" t="s">
        <v>5</v>
      </c>
      <c r="E33" t="s">
        <v>3980</v>
      </c>
      <c r="F33" t="s">
        <v>1054</v>
      </c>
      <c r="G33" t="s">
        <v>83</v>
      </c>
      <c r="H33" t="s">
        <v>3439</v>
      </c>
      <c r="I33" t="s">
        <v>3440</v>
      </c>
      <c r="J33" t="s">
        <v>3981</v>
      </c>
      <c r="K33" t="s">
        <v>3982</v>
      </c>
      <c r="L33" t="s">
        <v>3983</v>
      </c>
      <c r="M33" t="s">
        <v>1060</v>
      </c>
      <c r="N33" t="s">
        <v>204</v>
      </c>
      <c r="O33" t="s">
        <v>83</v>
      </c>
      <c r="P33" t="s">
        <v>3439</v>
      </c>
      <c r="Q33" t="s">
        <v>3440</v>
      </c>
      <c r="R33" t="s">
        <v>3981</v>
      </c>
      <c r="S33" t="s">
        <v>3982</v>
      </c>
      <c r="T33" t="s">
        <v>3876</v>
      </c>
      <c r="U33" t="s">
        <v>3984</v>
      </c>
      <c r="V33" t="s">
        <v>684</v>
      </c>
      <c r="W33" t="s">
        <v>3878</v>
      </c>
      <c r="X33" t="s">
        <v>3879</v>
      </c>
      <c r="Y33" t="s">
        <v>3880</v>
      </c>
      <c r="Z33" t="s">
        <v>3985</v>
      </c>
      <c r="AA33" t="s">
        <v>3986</v>
      </c>
      <c r="AB33" t="s">
        <v>684</v>
      </c>
      <c r="AC33" t="s">
        <v>46</v>
      </c>
      <c r="AD33" t="s">
        <v>46</v>
      </c>
      <c r="AE33" t="s">
        <v>46</v>
      </c>
      <c r="AF33" t="s">
        <v>75</v>
      </c>
      <c r="AG33" t="s">
        <v>3987</v>
      </c>
      <c r="AH33" t="s">
        <v>75</v>
      </c>
      <c r="AI33" t="s">
        <v>3987</v>
      </c>
      <c r="AJ33" t="s">
        <v>75</v>
      </c>
      <c r="AK33" t="s">
        <v>3987</v>
      </c>
      <c r="AL33" t="s">
        <v>3883</v>
      </c>
    </row>
    <row r="34" spans="1:38" ht="11.25" customHeight="1">
      <c r="A34" t="s">
        <v>5</v>
      </c>
      <c r="B34" t="s">
        <v>31</v>
      </c>
      <c r="C34" t="s">
        <v>33</v>
      </c>
      <c r="D34" t="s">
        <v>5</v>
      </c>
      <c r="E34" t="s">
        <v>1133</v>
      </c>
      <c r="F34" t="s">
        <v>1054</v>
      </c>
      <c r="G34" t="s">
        <v>83</v>
      </c>
      <c r="H34" t="s">
        <v>3441</v>
      </c>
      <c r="I34" t="s">
        <v>3442</v>
      </c>
      <c r="J34" t="s">
        <v>3988</v>
      </c>
      <c r="K34" t="s">
        <v>3989</v>
      </c>
      <c r="L34" t="s">
        <v>3990</v>
      </c>
      <c r="M34" t="s">
        <v>1060</v>
      </c>
      <c r="N34" t="s">
        <v>204</v>
      </c>
      <c r="O34" t="s">
        <v>83</v>
      </c>
      <c r="P34" t="s">
        <v>3441</v>
      </c>
      <c r="Q34" t="s">
        <v>3442</v>
      </c>
      <c r="R34" t="s">
        <v>3988</v>
      </c>
      <c r="S34" t="s">
        <v>3989</v>
      </c>
      <c r="T34" t="s">
        <v>3876</v>
      </c>
      <c r="U34" t="s">
        <v>3877</v>
      </c>
      <c r="V34" t="s">
        <v>684</v>
      </c>
      <c r="W34" t="s">
        <v>3878</v>
      </c>
      <c r="X34" t="s">
        <v>3879</v>
      </c>
      <c r="Y34" t="s">
        <v>3880</v>
      </c>
      <c r="Z34" t="s">
        <v>3985</v>
      </c>
      <c r="AA34" t="s">
        <v>3991</v>
      </c>
      <c r="AB34" t="s">
        <v>684</v>
      </c>
      <c r="AC34" t="s">
        <v>46</v>
      </c>
      <c r="AD34" t="s">
        <v>46</v>
      </c>
      <c r="AE34" t="s">
        <v>46</v>
      </c>
      <c r="AF34" t="s">
        <v>73</v>
      </c>
      <c r="AG34" t="s">
        <v>3973</v>
      </c>
      <c r="AH34" t="s">
        <v>73</v>
      </c>
      <c r="AI34" t="s">
        <v>3973</v>
      </c>
      <c r="AJ34" t="s">
        <v>73</v>
      </c>
      <c r="AK34" t="s">
        <v>3973</v>
      </c>
      <c r="AL34" t="s">
        <v>3992</v>
      </c>
    </row>
    <row r="35" spans="1:38" ht="11.25" customHeight="1">
      <c r="A35" t="s">
        <v>5</v>
      </c>
      <c r="B35" t="s">
        <v>31</v>
      </c>
      <c r="C35" t="s">
        <v>33</v>
      </c>
      <c r="D35" t="s">
        <v>5</v>
      </c>
      <c r="E35" t="s">
        <v>3993</v>
      </c>
      <c r="F35" t="s">
        <v>1054</v>
      </c>
      <c r="G35" t="s">
        <v>83</v>
      </c>
      <c r="H35" t="s">
        <v>3441</v>
      </c>
      <c r="I35" t="s">
        <v>3442</v>
      </c>
      <c r="J35" t="s">
        <v>3994</v>
      </c>
      <c r="K35" t="s">
        <v>3995</v>
      </c>
      <c r="L35" t="s">
        <v>3996</v>
      </c>
      <c r="M35" t="s">
        <v>1060</v>
      </c>
      <c r="N35" t="s">
        <v>204</v>
      </c>
      <c r="O35" t="s">
        <v>83</v>
      </c>
      <c r="P35" t="s">
        <v>3441</v>
      </c>
      <c r="Q35" t="s">
        <v>3442</v>
      </c>
      <c r="R35" t="s">
        <v>3994</v>
      </c>
      <c r="S35" t="s">
        <v>3995</v>
      </c>
      <c r="T35" t="s">
        <v>3876</v>
      </c>
      <c r="U35" t="s">
        <v>3997</v>
      </c>
      <c r="V35" t="s">
        <v>3998</v>
      </c>
      <c r="W35" t="s">
        <v>3878</v>
      </c>
      <c r="X35" t="s">
        <v>3879</v>
      </c>
      <c r="Y35" t="s">
        <v>3880</v>
      </c>
      <c r="Z35" t="s">
        <v>3985</v>
      </c>
      <c r="AA35" t="s">
        <v>3999</v>
      </c>
      <c r="AB35" t="s">
        <v>684</v>
      </c>
      <c r="AC35" t="s">
        <v>46</v>
      </c>
      <c r="AD35" t="s">
        <v>46</v>
      </c>
      <c r="AE35" t="s">
        <v>46</v>
      </c>
      <c r="AF35" t="s">
        <v>1187</v>
      </c>
      <c r="AG35" t="s">
        <v>4000</v>
      </c>
      <c r="AH35" t="s">
        <v>1187</v>
      </c>
      <c r="AI35" t="s">
        <v>4000</v>
      </c>
      <c r="AJ35" t="s">
        <v>1187</v>
      </c>
      <c r="AK35" t="s">
        <v>4000</v>
      </c>
      <c r="AL35" t="s">
        <v>3883</v>
      </c>
    </row>
    <row r="36" spans="1:38" ht="11.25" customHeight="1">
      <c r="A36" t="s">
        <v>5</v>
      </c>
      <c r="B36" t="s">
        <v>31</v>
      </c>
      <c r="C36" t="s">
        <v>33</v>
      </c>
      <c r="D36" t="s">
        <v>5</v>
      </c>
      <c r="E36" t="s">
        <v>4001</v>
      </c>
      <c r="F36" t="s">
        <v>3892</v>
      </c>
      <c r="G36" t="s">
        <v>83</v>
      </c>
      <c r="H36" t="s">
        <v>3441</v>
      </c>
      <c r="I36" t="s">
        <v>3442</v>
      </c>
      <c r="J36" t="s">
        <v>3994</v>
      </c>
      <c r="K36" t="s">
        <v>3995</v>
      </c>
      <c r="L36" t="s">
        <v>3996</v>
      </c>
      <c r="M36" t="s">
        <v>1060</v>
      </c>
      <c r="N36" t="s">
        <v>204</v>
      </c>
      <c r="O36" t="s">
        <v>83</v>
      </c>
      <c r="P36" t="s">
        <v>3441</v>
      </c>
      <c r="Q36" t="s">
        <v>3442</v>
      </c>
      <c r="R36" t="s">
        <v>3994</v>
      </c>
      <c r="S36" t="s">
        <v>3995</v>
      </c>
      <c r="T36" t="s">
        <v>3876</v>
      </c>
      <c r="U36" t="s">
        <v>3997</v>
      </c>
      <c r="V36" t="s">
        <v>3998</v>
      </c>
      <c r="W36" t="s">
        <v>3878</v>
      </c>
      <c r="X36" t="s">
        <v>3879</v>
      </c>
      <c r="Y36" t="s">
        <v>3880</v>
      </c>
      <c r="Z36" t="s">
        <v>3985</v>
      </c>
      <c r="AA36" t="s">
        <v>3999</v>
      </c>
      <c r="AB36" t="s">
        <v>684</v>
      </c>
      <c r="AC36" t="s">
        <v>39</v>
      </c>
      <c r="AD36" t="s">
        <v>46</v>
      </c>
      <c r="AE36" t="s">
        <v>39</v>
      </c>
      <c r="AF36" t="s">
        <v>5</v>
      </c>
      <c r="AG36" t="s">
        <v>5</v>
      </c>
      <c r="AH36" t="s">
        <v>1187</v>
      </c>
      <c r="AI36" t="s">
        <v>4000</v>
      </c>
      <c r="AJ36" t="s">
        <v>1187</v>
      </c>
      <c r="AK36" t="s">
        <v>4000</v>
      </c>
      <c r="AL36" t="s">
        <v>5</v>
      </c>
    </row>
    <row r="37" spans="1:38" ht="11.25" customHeight="1">
      <c r="A37" t="s">
        <v>5</v>
      </c>
      <c r="B37" t="s">
        <v>31</v>
      </c>
      <c r="C37" t="s">
        <v>33</v>
      </c>
      <c r="D37" t="s">
        <v>5</v>
      </c>
      <c r="E37" t="s">
        <v>4002</v>
      </c>
      <c r="F37" t="s">
        <v>3892</v>
      </c>
      <c r="G37" t="s">
        <v>83</v>
      </c>
      <c r="H37" t="s">
        <v>3443</v>
      </c>
      <c r="I37" t="s">
        <v>3444</v>
      </c>
      <c r="J37" t="s">
        <v>4003</v>
      </c>
      <c r="K37" t="s">
        <v>4004</v>
      </c>
      <c r="L37" t="s">
        <v>4005</v>
      </c>
      <c r="M37" t="s">
        <v>1060</v>
      </c>
      <c r="N37" t="s">
        <v>204</v>
      </c>
      <c r="O37" t="s">
        <v>83</v>
      </c>
      <c r="P37" t="s">
        <v>3443</v>
      </c>
      <c r="Q37" t="s">
        <v>3444</v>
      </c>
      <c r="R37" t="s">
        <v>4003</v>
      </c>
      <c r="S37" t="s">
        <v>4004</v>
      </c>
      <c r="T37" t="s">
        <v>3897</v>
      </c>
      <c r="U37" t="s">
        <v>3898</v>
      </c>
      <c r="V37" t="s">
        <v>684</v>
      </c>
      <c r="W37" t="s">
        <v>3878</v>
      </c>
      <c r="X37" t="s">
        <v>3899</v>
      </c>
      <c r="Y37" t="s">
        <v>3900</v>
      </c>
      <c r="Z37" t="s">
        <v>4006</v>
      </c>
      <c r="AA37" t="s">
        <v>4007</v>
      </c>
      <c r="AB37" t="s">
        <v>684</v>
      </c>
      <c r="AC37" t="s">
        <v>39</v>
      </c>
      <c r="AD37" t="s">
        <v>46</v>
      </c>
      <c r="AE37" t="s">
        <v>39</v>
      </c>
      <c r="AF37" t="s">
        <v>5</v>
      </c>
      <c r="AG37" t="s">
        <v>5</v>
      </c>
      <c r="AH37" t="s">
        <v>4008</v>
      </c>
      <c r="AI37" t="s">
        <v>4009</v>
      </c>
      <c r="AJ37" t="s">
        <v>4008</v>
      </c>
      <c r="AK37" t="s">
        <v>4009</v>
      </c>
      <c r="AL37" t="s">
        <v>5</v>
      </c>
    </row>
    <row r="38" spans="1:38" ht="11.25" customHeight="1">
      <c r="A38" t="s">
        <v>5</v>
      </c>
      <c r="B38" t="s">
        <v>31</v>
      </c>
      <c r="C38" t="s">
        <v>33</v>
      </c>
      <c r="D38" t="s">
        <v>5</v>
      </c>
      <c r="E38" t="s">
        <v>1122</v>
      </c>
      <c r="F38" t="s">
        <v>1054</v>
      </c>
      <c r="G38" t="s">
        <v>83</v>
      </c>
      <c r="H38" t="s">
        <v>3443</v>
      </c>
      <c r="I38" t="s">
        <v>3444</v>
      </c>
      <c r="J38" t="s">
        <v>4003</v>
      </c>
      <c r="K38" t="s">
        <v>4004</v>
      </c>
      <c r="L38" t="s">
        <v>4005</v>
      </c>
      <c r="M38" t="s">
        <v>1060</v>
      </c>
      <c r="N38" t="s">
        <v>204</v>
      </c>
      <c r="O38" t="s">
        <v>83</v>
      </c>
      <c r="P38" t="s">
        <v>3443</v>
      </c>
      <c r="Q38" t="s">
        <v>3444</v>
      </c>
      <c r="R38" t="s">
        <v>4003</v>
      </c>
      <c r="S38" t="s">
        <v>4004</v>
      </c>
      <c r="T38" t="s">
        <v>3897</v>
      </c>
      <c r="U38" t="s">
        <v>3898</v>
      </c>
      <c r="V38" t="s">
        <v>684</v>
      </c>
      <c r="W38" t="s">
        <v>3878</v>
      </c>
      <c r="X38" t="s">
        <v>3899</v>
      </c>
      <c r="Y38" t="s">
        <v>3900</v>
      </c>
      <c r="Z38" t="s">
        <v>4006</v>
      </c>
      <c r="AA38" t="s">
        <v>4007</v>
      </c>
      <c r="AB38" t="s">
        <v>684</v>
      </c>
      <c r="AC38" t="s">
        <v>46</v>
      </c>
      <c r="AD38" t="s">
        <v>46</v>
      </c>
      <c r="AE38" t="s">
        <v>46</v>
      </c>
      <c r="AF38" t="s">
        <v>431</v>
      </c>
      <c r="AG38" t="s">
        <v>4010</v>
      </c>
      <c r="AH38" t="s">
        <v>431</v>
      </c>
      <c r="AI38" t="s">
        <v>4009</v>
      </c>
      <c r="AJ38" t="s">
        <v>431</v>
      </c>
      <c r="AK38" t="s">
        <v>4009</v>
      </c>
      <c r="AL38" t="s">
        <v>3883</v>
      </c>
    </row>
    <row r="39" spans="1:38" ht="11.25" customHeight="1">
      <c r="A39" t="s">
        <v>5</v>
      </c>
      <c r="B39" t="s">
        <v>31</v>
      </c>
      <c r="C39" t="s">
        <v>33</v>
      </c>
      <c r="D39" t="s">
        <v>5</v>
      </c>
      <c r="E39" t="s">
        <v>1113</v>
      </c>
      <c r="F39" t="s">
        <v>1054</v>
      </c>
      <c r="G39" t="s">
        <v>92</v>
      </c>
      <c r="H39" t="s">
        <v>1104</v>
      </c>
      <c r="I39" t="s">
        <v>1105</v>
      </c>
      <c r="J39" t="s">
        <v>1106</v>
      </c>
      <c r="K39" t="s">
        <v>1107</v>
      </c>
      <c r="L39" t="s">
        <v>1114</v>
      </c>
      <c r="M39" t="s">
        <v>1115</v>
      </c>
      <c r="N39" t="s">
        <v>204</v>
      </c>
      <c r="O39" t="s">
        <v>92</v>
      </c>
      <c r="P39" t="s">
        <v>1104</v>
      </c>
      <c r="Q39" t="s">
        <v>1105</v>
      </c>
      <c r="R39" t="s">
        <v>1106</v>
      </c>
      <c r="S39" t="s">
        <v>1107</v>
      </c>
      <c r="T39" t="s">
        <v>3897</v>
      </c>
      <c r="U39" t="s">
        <v>3898</v>
      </c>
      <c r="V39" t="s">
        <v>684</v>
      </c>
      <c r="W39" t="s">
        <v>3878</v>
      </c>
      <c r="X39" t="s">
        <v>3899</v>
      </c>
      <c r="Y39" t="s">
        <v>3900</v>
      </c>
      <c r="Z39" t="s">
        <v>4011</v>
      </c>
      <c r="AA39" t="s">
        <v>4012</v>
      </c>
      <c r="AB39" t="s">
        <v>684</v>
      </c>
      <c r="AC39" t="s">
        <v>46</v>
      </c>
      <c r="AD39" t="s">
        <v>46</v>
      </c>
      <c r="AE39" t="s">
        <v>46</v>
      </c>
      <c r="AF39" t="s">
        <v>4013</v>
      </c>
      <c r="AG39" t="s">
        <v>4014</v>
      </c>
      <c r="AH39" t="s">
        <v>4013</v>
      </c>
      <c r="AI39" t="s">
        <v>4014</v>
      </c>
      <c r="AJ39" t="s">
        <v>4013</v>
      </c>
      <c r="AK39" t="s">
        <v>4014</v>
      </c>
      <c r="AL39" t="s">
        <v>4015</v>
      </c>
    </row>
    <row r="40" spans="1:38" ht="11.25" customHeight="1">
      <c r="A40" t="s">
        <v>5</v>
      </c>
      <c r="B40" t="s">
        <v>31</v>
      </c>
      <c r="C40" t="s">
        <v>33</v>
      </c>
      <c r="D40" t="s">
        <v>5</v>
      </c>
      <c r="E40" t="s">
        <v>4016</v>
      </c>
      <c r="F40" t="s">
        <v>3892</v>
      </c>
      <c r="G40" t="s">
        <v>92</v>
      </c>
      <c r="H40" t="s">
        <v>1104</v>
      </c>
      <c r="I40" t="s">
        <v>1105</v>
      </c>
      <c r="J40" t="s">
        <v>1106</v>
      </c>
      <c r="K40" t="s">
        <v>1107</v>
      </c>
      <c r="L40" t="s">
        <v>1114</v>
      </c>
      <c r="M40" t="s">
        <v>1115</v>
      </c>
      <c r="N40" t="s">
        <v>204</v>
      </c>
      <c r="O40" t="s">
        <v>92</v>
      </c>
      <c r="P40" t="s">
        <v>1104</v>
      </c>
      <c r="Q40" t="s">
        <v>1105</v>
      </c>
      <c r="R40" t="s">
        <v>1106</v>
      </c>
      <c r="S40" t="s">
        <v>1107</v>
      </c>
      <c r="T40" t="s">
        <v>3897</v>
      </c>
      <c r="U40" t="s">
        <v>3898</v>
      </c>
      <c r="V40" t="s">
        <v>684</v>
      </c>
      <c r="W40" t="s">
        <v>3878</v>
      </c>
      <c r="X40" t="s">
        <v>3899</v>
      </c>
      <c r="Y40" t="s">
        <v>3900</v>
      </c>
      <c r="Z40" t="s">
        <v>4011</v>
      </c>
      <c r="AA40" t="s">
        <v>4012</v>
      </c>
      <c r="AB40" t="s">
        <v>684</v>
      </c>
      <c r="AC40" t="s">
        <v>39</v>
      </c>
      <c r="AD40" t="s">
        <v>46</v>
      </c>
      <c r="AE40" t="s">
        <v>39</v>
      </c>
      <c r="AF40" t="s">
        <v>5</v>
      </c>
      <c r="AG40" t="s">
        <v>5</v>
      </c>
      <c r="AH40" t="s">
        <v>4013</v>
      </c>
      <c r="AI40" t="s">
        <v>4017</v>
      </c>
      <c r="AJ40" t="s">
        <v>4013</v>
      </c>
      <c r="AK40" t="s">
        <v>4017</v>
      </c>
      <c r="AL40" t="s">
        <v>5</v>
      </c>
    </row>
    <row r="41" spans="1:38" ht="11.25" customHeight="1">
      <c r="A41" t="s">
        <v>5</v>
      </c>
      <c r="B41" t="s">
        <v>31</v>
      </c>
      <c r="C41" t="s">
        <v>33</v>
      </c>
      <c r="D41" t="s">
        <v>5</v>
      </c>
      <c r="E41" t="s">
        <v>4018</v>
      </c>
      <c r="F41" t="s">
        <v>3892</v>
      </c>
      <c r="G41" t="s">
        <v>92</v>
      </c>
      <c r="H41" t="s">
        <v>1104</v>
      </c>
      <c r="I41" t="s">
        <v>1105</v>
      </c>
      <c r="J41" t="s">
        <v>1106</v>
      </c>
      <c r="K41" t="s">
        <v>1107</v>
      </c>
      <c r="L41" t="s">
        <v>1114</v>
      </c>
      <c r="M41" t="s">
        <v>1115</v>
      </c>
      <c r="N41" t="s">
        <v>204</v>
      </c>
      <c r="O41" t="s">
        <v>92</v>
      </c>
      <c r="P41" t="s">
        <v>1104</v>
      </c>
      <c r="Q41" t="s">
        <v>1105</v>
      </c>
      <c r="R41" t="s">
        <v>1106</v>
      </c>
      <c r="S41" t="s">
        <v>1107</v>
      </c>
      <c r="T41" t="s">
        <v>3897</v>
      </c>
      <c r="U41" t="s">
        <v>3898</v>
      </c>
      <c r="V41" t="s">
        <v>684</v>
      </c>
      <c r="W41" t="s">
        <v>3878</v>
      </c>
      <c r="X41" t="s">
        <v>3899</v>
      </c>
      <c r="Y41" t="s">
        <v>3900</v>
      </c>
      <c r="Z41" t="s">
        <v>4011</v>
      </c>
      <c r="AA41" t="s">
        <v>4012</v>
      </c>
      <c r="AB41" t="s">
        <v>684</v>
      </c>
      <c r="AC41" t="s">
        <v>39</v>
      </c>
      <c r="AD41" t="s">
        <v>46</v>
      </c>
      <c r="AE41" t="s">
        <v>39</v>
      </c>
      <c r="AF41" t="s">
        <v>5</v>
      </c>
      <c r="AG41" t="s">
        <v>5</v>
      </c>
      <c r="AH41" t="s">
        <v>4013</v>
      </c>
      <c r="AI41" t="s">
        <v>4017</v>
      </c>
      <c r="AJ41" t="s">
        <v>4013</v>
      </c>
      <c r="AK41" t="s">
        <v>4017</v>
      </c>
      <c r="AL41" t="s">
        <v>5</v>
      </c>
    </row>
    <row r="42" spans="1:38" ht="11.25" customHeight="1">
      <c r="A42" t="s">
        <v>5</v>
      </c>
      <c r="B42" t="s">
        <v>31</v>
      </c>
      <c r="C42" t="s">
        <v>33</v>
      </c>
      <c r="D42" t="s">
        <v>5</v>
      </c>
      <c r="E42" t="s">
        <v>4019</v>
      </c>
      <c r="F42" t="s">
        <v>3892</v>
      </c>
      <c r="G42" t="s">
        <v>92</v>
      </c>
      <c r="H42" t="s">
        <v>1104</v>
      </c>
      <c r="I42" t="s">
        <v>1105</v>
      </c>
      <c r="J42" t="s">
        <v>1106</v>
      </c>
      <c r="K42" t="s">
        <v>1107</v>
      </c>
      <c r="L42" t="s">
        <v>4020</v>
      </c>
      <c r="M42" t="s">
        <v>4021</v>
      </c>
      <c r="N42" t="s">
        <v>204</v>
      </c>
      <c r="O42" t="s">
        <v>92</v>
      </c>
      <c r="P42" t="s">
        <v>1104</v>
      </c>
      <c r="Q42" t="s">
        <v>1105</v>
      </c>
      <c r="R42" t="s">
        <v>1106</v>
      </c>
      <c r="S42" t="s">
        <v>1107</v>
      </c>
      <c r="T42" t="s">
        <v>3897</v>
      </c>
      <c r="U42" t="s">
        <v>3898</v>
      </c>
      <c r="V42" t="s">
        <v>684</v>
      </c>
      <c r="W42" t="s">
        <v>3878</v>
      </c>
      <c r="X42" t="s">
        <v>3899</v>
      </c>
      <c r="Y42" t="s">
        <v>3900</v>
      </c>
      <c r="Z42" t="s">
        <v>4022</v>
      </c>
      <c r="AA42" t="s">
        <v>4023</v>
      </c>
      <c r="AB42" t="s">
        <v>684</v>
      </c>
      <c r="AC42" t="s">
        <v>39</v>
      </c>
      <c r="AD42" t="s">
        <v>46</v>
      </c>
      <c r="AE42" t="s">
        <v>39</v>
      </c>
      <c r="AF42" t="s">
        <v>5</v>
      </c>
      <c r="AG42" t="s">
        <v>5</v>
      </c>
      <c r="AH42" t="s">
        <v>4024</v>
      </c>
      <c r="AI42" t="s">
        <v>4025</v>
      </c>
      <c r="AJ42" t="s">
        <v>4024</v>
      </c>
      <c r="AK42" t="s">
        <v>4025</v>
      </c>
      <c r="AL42" t="s">
        <v>5</v>
      </c>
    </row>
    <row r="43" spans="1:38" ht="11.25" customHeight="1">
      <c r="A43" t="s">
        <v>5</v>
      </c>
      <c r="B43" t="s">
        <v>31</v>
      </c>
      <c r="C43" t="s">
        <v>33</v>
      </c>
      <c r="D43" t="s">
        <v>5</v>
      </c>
      <c r="E43" t="s">
        <v>4026</v>
      </c>
      <c r="F43" t="s">
        <v>1054</v>
      </c>
      <c r="G43" t="s">
        <v>92</v>
      </c>
      <c r="H43" t="s">
        <v>1104</v>
      </c>
      <c r="I43" t="s">
        <v>1105</v>
      </c>
      <c r="J43" t="s">
        <v>1106</v>
      </c>
      <c r="K43" t="s">
        <v>1107</v>
      </c>
      <c r="L43" t="s">
        <v>4020</v>
      </c>
      <c r="M43" t="s">
        <v>4021</v>
      </c>
      <c r="N43" t="s">
        <v>204</v>
      </c>
      <c r="O43" t="s">
        <v>92</v>
      </c>
      <c r="P43" t="s">
        <v>1104</v>
      </c>
      <c r="Q43" t="s">
        <v>1105</v>
      </c>
      <c r="R43" t="s">
        <v>1106</v>
      </c>
      <c r="S43" t="s">
        <v>1107</v>
      </c>
      <c r="T43" t="s">
        <v>3897</v>
      </c>
      <c r="U43" t="s">
        <v>3898</v>
      </c>
      <c r="V43" t="s">
        <v>684</v>
      </c>
      <c r="W43" t="s">
        <v>3878</v>
      </c>
      <c r="X43" t="s">
        <v>3899</v>
      </c>
      <c r="Y43" t="s">
        <v>3900</v>
      </c>
      <c r="Z43" t="s">
        <v>4022</v>
      </c>
      <c r="AA43" t="s">
        <v>4023</v>
      </c>
      <c r="AB43" t="s">
        <v>684</v>
      </c>
      <c r="AC43" t="s">
        <v>46</v>
      </c>
      <c r="AD43" t="s">
        <v>46</v>
      </c>
      <c r="AE43" t="s">
        <v>46</v>
      </c>
      <c r="AF43" t="s">
        <v>4024</v>
      </c>
      <c r="AG43" t="s">
        <v>4025</v>
      </c>
      <c r="AH43" t="s">
        <v>4024</v>
      </c>
      <c r="AI43" t="s">
        <v>4025</v>
      </c>
      <c r="AJ43" t="s">
        <v>4024</v>
      </c>
      <c r="AK43" t="s">
        <v>4025</v>
      </c>
      <c r="AL43" t="s">
        <v>3883</v>
      </c>
    </row>
    <row r="44" spans="1:38" ht="11.25" customHeight="1">
      <c r="A44" t="s">
        <v>5</v>
      </c>
      <c r="B44" t="s">
        <v>31</v>
      </c>
      <c r="C44" t="s">
        <v>33</v>
      </c>
      <c r="D44" t="s">
        <v>5</v>
      </c>
      <c r="E44" t="s">
        <v>4027</v>
      </c>
      <c r="F44" t="s">
        <v>1054</v>
      </c>
      <c r="G44" t="s">
        <v>92</v>
      </c>
      <c r="H44" t="s">
        <v>1104</v>
      </c>
      <c r="I44" t="s">
        <v>1105</v>
      </c>
      <c r="J44" t="s">
        <v>1106</v>
      </c>
      <c r="K44" t="s">
        <v>1107</v>
      </c>
      <c r="L44" t="s">
        <v>1059</v>
      </c>
      <c r="M44" t="s">
        <v>4028</v>
      </c>
      <c r="N44" t="s">
        <v>204</v>
      </c>
      <c r="O44" t="s">
        <v>92</v>
      </c>
      <c r="P44" t="s">
        <v>1104</v>
      </c>
      <c r="Q44" t="s">
        <v>1105</v>
      </c>
      <c r="R44" t="s">
        <v>1106</v>
      </c>
      <c r="S44" t="s">
        <v>1107</v>
      </c>
      <c r="T44" t="s">
        <v>3897</v>
      </c>
      <c r="U44" t="s">
        <v>3898</v>
      </c>
      <c r="V44" t="s">
        <v>684</v>
      </c>
      <c r="W44" t="s">
        <v>3878</v>
      </c>
      <c r="X44" t="s">
        <v>3899</v>
      </c>
      <c r="Y44" t="s">
        <v>3900</v>
      </c>
      <c r="Z44" t="s">
        <v>4029</v>
      </c>
      <c r="AA44" t="s">
        <v>4030</v>
      </c>
      <c r="AB44" t="s">
        <v>684</v>
      </c>
      <c r="AC44" t="s">
        <v>46</v>
      </c>
      <c r="AD44" t="s">
        <v>46</v>
      </c>
      <c r="AE44" t="s">
        <v>46</v>
      </c>
      <c r="AF44" t="s">
        <v>913</v>
      </c>
      <c r="AG44" t="s">
        <v>4031</v>
      </c>
      <c r="AH44" t="s">
        <v>913</v>
      </c>
      <c r="AI44" t="s">
        <v>4031</v>
      </c>
      <c r="AJ44" t="s">
        <v>913</v>
      </c>
      <c r="AK44" t="s">
        <v>4031</v>
      </c>
      <c r="AL44" t="s">
        <v>3883</v>
      </c>
    </row>
    <row r="45" spans="1:38" ht="11.25" customHeight="1">
      <c r="A45" t="s">
        <v>5</v>
      </c>
      <c r="B45" t="s">
        <v>31</v>
      </c>
      <c r="C45" t="s">
        <v>33</v>
      </c>
      <c r="D45" t="s">
        <v>5</v>
      </c>
      <c r="E45" t="s">
        <v>4032</v>
      </c>
      <c r="F45" t="s">
        <v>3892</v>
      </c>
      <c r="G45" t="s">
        <v>92</v>
      </c>
      <c r="H45" t="s">
        <v>1104</v>
      </c>
      <c r="I45" t="s">
        <v>1105</v>
      </c>
      <c r="J45" t="s">
        <v>1106</v>
      </c>
      <c r="K45" t="s">
        <v>1107</v>
      </c>
      <c r="L45" t="s">
        <v>1059</v>
      </c>
      <c r="M45" t="s">
        <v>4028</v>
      </c>
      <c r="N45" t="s">
        <v>204</v>
      </c>
      <c r="O45" t="s">
        <v>92</v>
      </c>
      <c r="P45" t="s">
        <v>1104</v>
      </c>
      <c r="Q45" t="s">
        <v>1105</v>
      </c>
      <c r="R45" t="s">
        <v>1106</v>
      </c>
      <c r="S45" t="s">
        <v>1107</v>
      </c>
      <c r="T45" t="s">
        <v>3897</v>
      </c>
      <c r="U45" t="s">
        <v>3898</v>
      </c>
      <c r="V45" t="s">
        <v>684</v>
      </c>
      <c r="W45" t="s">
        <v>3878</v>
      </c>
      <c r="X45" t="s">
        <v>3899</v>
      </c>
      <c r="Y45" t="s">
        <v>3900</v>
      </c>
      <c r="Z45" t="s">
        <v>4029</v>
      </c>
      <c r="AA45" t="s">
        <v>4030</v>
      </c>
      <c r="AB45" t="s">
        <v>684</v>
      </c>
      <c r="AC45" t="s">
        <v>39</v>
      </c>
      <c r="AD45" t="s">
        <v>46</v>
      </c>
      <c r="AE45" t="s">
        <v>39</v>
      </c>
      <c r="AF45" t="s">
        <v>5</v>
      </c>
      <c r="AG45" t="s">
        <v>5</v>
      </c>
      <c r="AH45" t="s">
        <v>913</v>
      </c>
      <c r="AI45" t="s">
        <v>4031</v>
      </c>
      <c r="AJ45" t="s">
        <v>913</v>
      </c>
      <c r="AK45" t="s">
        <v>4031</v>
      </c>
      <c r="AL45" t="s">
        <v>5</v>
      </c>
    </row>
    <row r="46" spans="1:38" ht="11.25" customHeight="1">
      <c r="A46" t="s">
        <v>5</v>
      </c>
      <c r="B46" t="s">
        <v>31</v>
      </c>
      <c r="C46" t="s">
        <v>33</v>
      </c>
      <c r="D46" t="s">
        <v>5</v>
      </c>
      <c r="E46" t="s">
        <v>4033</v>
      </c>
      <c r="F46" t="s">
        <v>3892</v>
      </c>
      <c r="G46" t="s">
        <v>92</v>
      </c>
      <c r="H46" t="s">
        <v>1104</v>
      </c>
      <c r="I46" t="s">
        <v>1105</v>
      </c>
      <c r="J46" t="s">
        <v>1106</v>
      </c>
      <c r="K46" t="s">
        <v>1107</v>
      </c>
      <c r="L46" t="s">
        <v>4034</v>
      </c>
      <c r="M46" t="s">
        <v>4035</v>
      </c>
      <c r="N46" t="s">
        <v>204</v>
      </c>
      <c r="O46" t="s">
        <v>92</v>
      </c>
      <c r="P46" t="s">
        <v>1104</v>
      </c>
      <c r="Q46" t="s">
        <v>1105</v>
      </c>
      <c r="R46" t="s">
        <v>1106</v>
      </c>
      <c r="S46" t="s">
        <v>1107</v>
      </c>
      <c r="T46" t="s">
        <v>3897</v>
      </c>
      <c r="U46" t="s">
        <v>3898</v>
      </c>
      <c r="V46" t="s">
        <v>684</v>
      </c>
      <c r="W46" t="s">
        <v>3878</v>
      </c>
      <c r="X46" t="s">
        <v>3899</v>
      </c>
      <c r="Y46" t="s">
        <v>3900</v>
      </c>
      <c r="Z46" t="s">
        <v>4036</v>
      </c>
      <c r="AA46" t="s">
        <v>4023</v>
      </c>
      <c r="AB46" t="s">
        <v>684</v>
      </c>
      <c r="AC46" t="s">
        <v>39</v>
      </c>
      <c r="AD46" t="s">
        <v>46</v>
      </c>
      <c r="AE46" t="s">
        <v>39</v>
      </c>
      <c r="AF46" t="s">
        <v>5</v>
      </c>
      <c r="AG46" t="s">
        <v>5</v>
      </c>
      <c r="AH46" t="s">
        <v>730</v>
      </c>
      <c r="AI46" t="s">
        <v>4037</v>
      </c>
      <c r="AJ46" t="s">
        <v>730</v>
      </c>
      <c r="AK46" t="s">
        <v>4037</v>
      </c>
      <c r="AL46" t="s">
        <v>5</v>
      </c>
    </row>
    <row r="47" spans="1:38" ht="11.25" customHeight="1">
      <c r="A47" t="s">
        <v>5</v>
      </c>
      <c r="B47" t="s">
        <v>31</v>
      </c>
      <c r="C47" t="s">
        <v>33</v>
      </c>
      <c r="D47" t="s">
        <v>5</v>
      </c>
      <c r="E47" t="s">
        <v>4038</v>
      </c>
      <c r="F47" t="s">
        <v>1054</v>
      </c>
      <c r="G47" t="s">
        <v>92</v>
      </c>
      <c r="H47" t="s">
        <v>1104</v>
      </c>
      <c r="I47" t="s">
        <v>1105</v>
      </c>
      <c r="J47" t="s">
        <v>1106</v>
      </c>
      <c r="K47" t="s">
        <v>1107</v>
      </c>
      <c r="L47" t="s">
        <v>4034</v>
      </c>
      <c r="M47" t="s">
        <v>4035</v>
      </c>
      <c r="N47" t="s">
        <v>204</v>
      </c>
      <c r="O47" t="s">
        <v>92</v>
      </c>
      <c r="P47" t="s">
        <v>1104</v>
      </c>
      <c r="Q47" t="s">
        <v>1105</v>
      </c>
      <c r="R47" t="s">
        <v>1106</v>
      </c>
      <c r="S47" t="s">
        <v>1107</v>
      </c>
      <c r="T47" t="s">
        <v>3897</v>
      </c>
      <c r="U47" t="s">
        <v>3898</v>
      </c>
      <c r="V47" t="s">
        <v>684</v>
      </c>
      <c r="W47" t="s">
        <v>3878</v>
      </c>
      <c r="X47" t="s">
        <v>3899</v>
      </c>
      <c r="Y47" t="s">
        <v>3900</v>
      </c>
      <c r="Z47" t="s">
        <v>4036</v>
      </c>
      <c r="AA47" t="s">
        <v>4023</v>
      </c>
      <c r="AB47" t="s">
        <v>684</v>
      </c>
      <c r="AC47" t="s">
        <v>46</v>
      </c>
      <c r="AD47" t="s">
        <v>46</v>
      </c>
      <c r="AE47" t="s">
        <v>46</v>
      </c>
      <c r="AF47" t="s">
        <v>730</v>
      </c>
      <c r="AG47" t="s">
        <v>4037</v>
      </c>
      <c r="AH47" t="s">
        <v>730</v>
      </c>
      <c r="AI47" t="s">
        <v>4037</v>
      </c>
      <c r="AJ47" t="s">
        <v>730</v>
      </c>
      <c r="AK47" t="s">
        <v>4037</v>
      </c>
      <c r="AL47" t="s">
        <v>3883</v>
      </c>
    </row>
    <row r="48" spans="1:38" ht="11.25" customHeight="1">
      <c r="A48" t="s">
        <v>5</v>
      </c>
      <c r="B48" t="s">
        <v>31</v>
      </c>
      <c r="C48" t="s">
        <v>33</v>
      </c>
      <c r="D48" t="s">
        <v>5</v>
      </c>
      <c r="E48" t="s">
        <v>1145</v>
      </c>
      <c r="F48" t="s">
        <v>1054</v>
      </c>
      <c r="G48" t="s">
        <v>92</v>
      </c>
      <c r="H48" t="s">
        <v>1104</v>
      </c>
      <c r="I48" t="s">
        <v>1105</v>
      </c>
      <c r="J48" t="s">
        <v>1106</v>
      </c>
      <c r="K48" t="s">
        <v>1107</v>
      </c>
      <c r="L48" t="s">
        <v>4039</v>
      </c>
      <c r="M48" t="s">
        <v>4035</v>
      </c>
      <c r="N48" t="s">
        <v>204</v>
      </c>
      <c r="O48" t="s">
        <v>92</v>
      </c>
      <c r="P48" t="s">
        <v>1104</v>
      </c>
      <c r="Q48" t="s">
        <v>1105</v>
      </c>
      <c r="R48" t="s">
        <v>1106</v>
      </c>
      <c r="S48" t="s">
        <v>1107</v>
      </c>
      <c r="T48" t="s">
        <v>3876</v>
      </c>
      <c r="U48" t="s">
        <v>3880</v>
      </c>
      <c r="V48" t="s">
        <v>684</v>
      </c>
      <c r="W48" t="s">
        <v>3878</v>
      </c>
      <c r="X48" t="s">
        <v>3879</v>
      </c>
      <c r="Y48" t="s">
        <v>3880</v>
      </c>
      <c r="Z48" t="s">
        <v>4040</v>
      </c>
      <c r="AA48" t="s">
        <v>4041</v>
      </c>
      <c r="AB48" t="s">
        <v>684</v>
      </c>
      <c r="AC48" t="s">
        <v>46</v>
      </c>
      <c r="AD48" t="s">
        <v>46</v>
      </c>
      <c r="AE48" t="s">
        <v>46</v>
      </c>
      <c r="AF48" t="s">
        <v>4042</v>
      </c>
      <c r="AG48" t="s">
        <v>4043</v>
      </c>
      <c r="AH48" t="s">
        <v>4042</v>
      </c>
      <c r="AI48" t="s">
        <v>4043</v>
      </c>
      <c r="AJ48" t="s">
        <v>4042</v>
      </c>
      <c r="AK48" t="s">
        <v>4043</v>
      </c>
      <c r="AL48" t="s">
        <v>3883</v>
      </c>
    </row>
    <row r="49" spans="1:38" ht="11.25" customHeight="1">
      <c r="A49" t="s">
        <v>5</v>
      </c>
      <c r="B49" t="s">
        <v>31</v>
      </c>
      <c r="C49" t="s">
        <v>33</v>
      </c>
      <c r="D49" t="s">
        <v>5</v>
      </c>
      <c r="E49" t="s">
        <v>1109</v>
      </c>
      <c r="F49" t="s">
        <v>1054</v>
      </c>
      <c r="G49" t="s">
        <v>92</v>
      </c>
      <c r="H49" t="s">
        <v>1104</v>
      </c>
      <c r="I49" t="s">
        <v>1105</v>
      </c>
      <c r="J49" t="s">
        <v>1106</v>
      </c>
      <c r="K49" t="s">
        <v>1107</v>
      </c>
      <c r="L49" t="s">
        <v>1099</v>
      </c>
      <c r="M49" t="s">
        <v>1110</v>
      </c>
      <c r="N49" t="s">
        <v>204</v>
      </c>
      <c r="O49" t="s">
        <v>92</v>
      </c>
      <c r="P49" t="s">
        <v>1104</v>
      </c>
      <c r="Q49" t="s">
        <v>1105</v>
      </c>
      <c r="R49" t="s">
        <v>1106</v>
      </c>
      <c r="S49" t="s">
        <v>1107</v>
      </c>
      <c r="T49" t="s">
        <v>3897</v>
      </c>
      <c r="U49" t="s">
        <v>3898</v>
      </c>
      <c r="V49" t="s">
        <v>684</v>
      </c>
      <c r="W49" t="s">
        <v>3878</v>
      </c>
      <c r="X49" t="s">
        <v>4044</v>
      </c>
      <c r="Y49" t="s">
        <v>3900</v>
      </c>
      <c r="Z49" t="s">
        <v>1060</v>
      </c>
      <c r="AA49" t="s">
        <v>1005</v>
      </c>
      <c r="AB49" t="s">
        <v>684</v>
      </c>
      <c r="AC49" t="s">
        <v>46</v>
      </c>
      <c r="AD49" t="s">
        <v>46</v>
      </c>
      <c r="AE49" t="s">
        <v>46</v>
      </c>
      <c r="AF49" t="s">
        <v>82</v>
      </c>
      <c r="AG49" t="s">
        <v>4045</v>
      </c>
      <c r="AH49" t="s">
        <v>82</v>
      </c>
      <c r="AI49" t="s">
        <v>4045</v>
      </c>
      <c r="AJ49" t="s">
        <v>82</v>
      </c>
      <c r="AK49" t="s">
        <v>4045</v>
      </c>
      <c r="AL49" t="s">
        <v>3883</v>
      </c>
    </row>
    <row r="50" spans="1:38" ht="11.25" customHeight="1">
      <c r="A50" t="s">
        <v>5</v>
      </c>
      <c r="B50" t="s">
        <v>31</v>
      </c>
      <c r="C50" t="s">
        <v>33</v>
      </c>
      <c r="D50" t="s">
        <v>5</v>
      </c>
      <c r="E50" t="s">
        <v>1109</v>
      </c>
      <c r="F50" t="s">
        <v>3892</v>
      </c>
      <c r="G50" t="s">
        <v>92</v>
      </c>
      <c r="H50" t="s">
        <v>1104</v>
      </c>
      <c r="I50" t="s">
        <v>1105</v>
      </c>
      <c r="J50" t="s">
        <v>1106</v>
      </c>
      <c r="K50" t="s">
        <v>1107</v>
      </c>
      <c r="L50" t="s">
        <v>1099</v>
      </c>
      <c r="M50" t="s">
        <v>1110</v>
      </c>
      <c r="N50" t="s">
        <v>204</v>
      </c>
      <c r="O50" t="s">
        <v>92</v>
      </c>
      <c r="P50" t="s">
        <v>1104</v>
      </c>
      <c r="Q50" t="s">
        <v>1105</v>
      </c>
      <c r="R50" t="s">
        <v>1106</v>
      </c>
      <c r="S50" t="s">
        <v>1107</v>
      </c>
      <c r="T50" t="s">
        <v>3897</v>
      </c>
      <c r="U50" t="s">
        <v>3898</v>
      </c>
      <c r="V50" t="s">
        <v>684</v>
      </c>
      <c r="W50" t="s">
        <v>3878</v>
      </c>
      <c r="X50" t="s">
        <v>4044</v>
      </c>
      <c r="Y50" t="s">
        <v>3900</v>
      </c>
      <c r="Z50" t="s">
        <v>1060</v>
      </c>
      <c r="AA50" t="s">
        <v>1005</v>
      </c>
      <c r="AB50" t="s">
        <v>684</v>
      </c>
      <c r="AC50" t="s">
        <v>39</v>
      </c>
      <c r="AD50" t="s">
        <v>46</v>
      </c>
      <c r="AE50" t="s">
        <v>39</v>
      </c>
      <c r="AF50" t="s">
        <v>5</v>
      </c>
      <c r="AG50" t="s">
        <v>5</v>
      </c>
      <c r="AH50" t="s">
        <v>82</v>
      </c>
      <c r="AI50" t="s">
        <v>4045</v>
      </c>
      <c r="AJ50" t="s">
        <v>82</v>
      </c>
      <c r="AK50" t="s">
        <v>4045</v>
      </c>
      <c r="AL50" t="s">
        <v>5</v>
      </c>
    </row>
    <row r="51" spans="1:38" ht="11.25" customHeight="1">
      <c r="A51" t="s">
        <v>5</v>
      </c>
      <c r="B51" t="s">
        <v>31</v>
      </c>
      <c r="C51" t="s">
        <v>33</v>
      </c>
      <c r="D51" t="s">
        <v>5</v>
      </c>
      <c r="E51" t="s">
        <v>1111</v>
      </c>
      <c r="F51" t="s">
        <v>1054</v>
      </c>
      <c r="G51" t="s">
        <v>92</v>
      </c>
      <c r="H51" t="s">
        <v>1104</v>
      </c>
      <c r="I51" t="s">
        <v>1105</v>
      </c>
      <c r="J51" t="s">
        <v>1106</v>
      </c>
      <c r="K51" t="s">
        <v>1107</v>
      </c>
      <c r="L51" t="s">
        <v>1112</v>
      </c>
      <c r="M51" t="s">
        <v>1060</v>
      </c>
      <c r="N51" t="s">
        <v>204</v>
      </c>
      <c r="O51" t="s">
        <v>92</v>
      </c>
      <c r="P51" t="s">
        <v>1104</v>
      </c>
      <c r="Q51" t="s">
        <v>1105</v>
      </c>
      <c r="R51" t="s">
        <v>1106</v>
      </c>
      <c r="S51" t="s">
        <v>1107</v>
      </c>
      <c r="T51" t="s">
        <v>3897</v>
      </c>
      <c r="U51" t="s">
        <v>3898</v>
      </c>
      <c r="V51" t="s">
        <v>684</v>
      </c>
      <c r="W51" t="s">
        <v>3878</v>
      </c>
      <c r="X51" t="s">
        <v>4044</v>
      </c>
      <c r="Y51" t="s">
        <v>3900</v>
      </c>
      <c r="Z51" t="s">
        <v>1060</v>
      </c>
      <c r="AA51" t="s">
        <v>4046</v>
      </c>
      <c r="AB51" t="s">
        <v>684</v>
      </c>
      <c r="AC51" t="s">
        <v>46</v>
      </c>
      <c r="AD51" t="s">
        <v>46</v>
      </c>
      <c r="AE51" t="s">
        <v>46</v>
      </c>
      <c r="AF51" t="s">
        <v>763</v>
      </c>
      <c r="AG51" t="s">
        <v>4047</v>
      </c>
      <c r="AH51" t="s">
        <v>763</v>
      </c>
      <c r="AI51" t="s">
        <v>4047</v>
      </c>
      <c r="AJ51" t="s">
        <v>763</v>
      </c>
      <c r="AK51" t="s">
        <v>4047</v>
      </c>
      <c r="AL51" t="s">
        <v>3883</v>
      </c>
    </row>
    <row r="52" spans="1:38" ht="11.25" customHeight="1">
      <c r="A52" t="s">
        <v>5</v>
      </c>
      <c r="B52" t="s">
        <v>31</v>
      </c>
      <c r="C52" t="s">
        <v>33</v>
      </c>
      <c r="D52" t="s">
        <v>5</v>
      </c>
      <c r="E52" t="s">
        <v>1111</v>
      </c>
      <c r="F52" t="s">
        <v>3892</v>
      </c>
      <c r="G52" t="s">
        <v>92</v>
      </c>
      <c r="H52" t="s">
        <v>1104</v>
      </c>
      <c r="I52" t="s">
        <v>1105</v>
      </c>
      <c r="J52" t="s">
        <v>1106</v>
      </c>
      <c r="K52" t="s">
        <v>1107</v>
      </c>
      <c r="L52" t="s">
        <v>1112</v>
      </c>
      <c r="M52" t="s">
        <v>1060</v>
      </c>
      <c r="N52" t="s">
        <v>204</v>
      </c>
      <c r="O52" t="s">
        <v>92</v>
      </c>
      <c r="P52" t="s">
        <v>1104</v>
      </c>
      <c r="Q52" t="s">
        <v>1105</v>
      </c>
      <c r="R52" t="s">
        <v>1106</v>
      </c>
      <c r="S52" t="s">
        <v>1107</v>
      </c>
      <c r="T52" t="s">
        <v>3897</v>
      </c>
      <c r="U52" t="s">
        <v>3898</v>
      </c>
      <c r="V52" t="s">
        <v>684</v>
      </c>
      <c r="W52" t="s">
        <v>3878</v>
      </c>
      <c r="X52" t="s">
        <v>4044</v>
      </c>
      <c r="Y52" t="s">
        <v>3900</v>
      </c>
      <c r="Z52" t="s">
        <v>1060</v>
      </c>
      <c r="AA52" t="s">
        <v>4046</v>
      </c>
      <c r="AB52" t="s">
        <v>684</v>
      </c>
      <c r="AC52" t="s">
        <v>39</v>
      </c>
      <c r="AD52" t="s">
        <v>46</v>
      </c>
      <c r="AE52" t="s">
        <v>39</v>
      </c>
      <c r="AF52" t="s">
        <v>5</v>
      </c>
      <c r="AG52" t="s">
        <v>5</v>
      </c>
      <c r="AH52" t="s">
        <v>763</v>
      </c>
      <c r="AI52" t="s">
        <v>4048</v>
      </c>
      <c r="AJ52" t="s">
        <v>763</v>
      </c>
      <c r="AK52" t="s">
        <v>4048</v>
      </c>
      <c r="AL52" t="s">
        <v>5</v>
      </c>
    </row>
    <row r="53" spans="1:38" ht="11.25" customHeight="1">
      <c r="A53" t="s">
        <v>5</v>
      </c>
      <c r="B53" t="s">
        <v>31</v>
      </c>
      <c r="C53" t="s">
        <v>33</v>
      </c>
      <c r="D53" t="s">
        <v>5</v>
      </c>
      <c r="E53" t="s">
        <v>1103</v>
      </c>
      <c r="F53" t="s">
        <v>1054</v>
      </c>
      <c r="G53" t="s">
        <v>92</v>
      </c>
      <c r="H53" t="s">
        <v>1104</v>
      </c>
      <c r="I53" t="s">
        <v>1105</v>
      </c>
      <c r="J53" t="s">
        <v>1106</v>
      </c>
      <c r="K53" t="s">
        <v>1107</v>
      </c>
      <c r="L53" t="s">
        <v>1095</v>
      </c>
      <c r="M53" t="s">
        <v>1108</v>
      </c>
      <c r="N53" t="s">
        <v>204</v>
      </c>
      <c r="O53" t="s">
        <v>92</v>
      </c>
      <c r="P53" t="s">
        <v>1104</v>
      </c>
      <c r="Q53" t="s">
        <v>1105</v>
      </c>
      <c r="R53" t="s">
        <v>1106</v>
      </c>
      <c r="S53" t="s">
        <v>1107</v>
      </c>
      <c r="T53" t="s">
        <v>3897</v>
      </c>
      <c r="U53" t="s">
        <v>3898</v>
      </c>
      <c r="V53" t="s">
        <v>684</v>
      </c>
      <c r="W53" t="s">
        <v>3878</v>
      </c>
      <c r="X53" t="s">
        <v>4044</v>
      </c>
      <c r="Y53" t="s">
        <v>3900</v>
      </c>
      <c r="Z53" t="s">
        <v>1060</v>
      </c>
      <c r="AA53" t="s">
        <v>4049</v>
      </c>
      <c r="AB53" t="s">
        <v>684</v>
      </c>
      <c r="AC53" t="s">
        <v>46</v>
      </c>
      <c r="AD53" t="s">
        <v>46</v>
      </c>
      <c r="AE53" t="s">
        <v>46</v>
      </c>
      <c r="AF53" t="s">
        <v>82</v>
      </c>
      <c r="AG53" t="s">
        <v>4050</v>
      </c>
      <c r="AH53" t="s">
        <v>82</v>
      </c>
      <c r="AI53" t="s">
        <v>4050</v>
      </c>
      <c r="AJ53" t="s">
        <v>82</v>
      </c>
      <c r="AK53" t="s">
        <v>4050</v>
      </c>
      <c r="AL53" t="s">
        <v>3883</v>
      </c>
    </row>
    <row r="54" spans="1:38" ht="11.25" customHeight="1">
      <c r="A54" t="s">
        <v>5</v>
      </c>
      <c r="B54" t="s">
        <v>31</v>
      </c>
      <c r="C54" t="s">
        <v>33</v>
      </c>
      <c r="D54" t="s">
        <v>5</v>
      </c>
      <c r="E54" t="s">
        <v>1129</v>
      </c>
      <c r="F54" t="s">
        <v>1054</v>
      </c>
      <c r="G54" t="s">
        <v>92</v>
      </c>
      <c r="H54" t="s">
        <v>102</v>
      </c>
      <c r="I54" t="s">
        <v>103</v>
      </c>
      <c r="J54" t="s">
        <v>4051</v>
      </c>
      <c r="K54" t="s">
        <v>4052</v>
      </c>
      <c r="L54" t="s">
        <v>4053</v>
      </c>
      <c r="M54" t="s">
        <v>4054</v>
      </c>
      <c r="N54" t="s">
        <v>204</v>
      </c>
      <c r="O54" t="s">
        <v>92</v>
      </c>
      <c r="P54" t="s">
        <v>102</v>
      </c>
      <c r="Q54" t="s">
        <v>103</v>
      </c>
      <c r="R54" t="s">
        <v>4051</v>
      </c>
      <c r="S54" t="s">
        <v>4052</v>
      </c>
      <c r="T54" t="s">
        <v>3876</v>
      </c>
      <c r="U54" t="s">
        <v>3880</v>
      </c>
      <c r="V54" t="s">
        <v>684</v>
      </c>
      <c r="W54" t="s">
        <v>3878</v>
      </c>
      <c r="X54" t="s">
        <v>3879</v>
      </c>
      <c r="Y54" t="s">
        <v>3880</v>
      </c>
      <c r="Z54" t="s">
        <v>4055</v>
      </c>
      <c r="AA54" t="s">
        <v>4056</v>
      </c>
      <c r="AB54" t="s">
        <v>684</v>
      </c>
      <c r="AC54" t="s">
        <v>46</v>
      </c>
      <c r="AD54" t="s">
        <v>46</v>
      </c>
      <c r="AE54" t="s">
        <v>46</v>
      </c>
      <c r="AF54" t="s">
        <v>4057</v>
      </c>
      <c r="AG54" t="s">
        <v>4058</v>
      </c>
      <c r="AH54" t="s">
        <v>4057</v>
      </c>
      <c r="AI54" t="s">
        <v>4058</v>
      </c>
      <c r="AJ54" t="s">
        <v>4057</v>
      </c>
      <c r="AK54" t="s">
        <v>4058</v>
      </c>
      <c r="AL54" t="s">
        <v>3883</v>
      </c>
    </row>
    <row r="55" spans="1:38" ht="11.25" customHeight="1">
      <c r="A55" t="s">
        <v>5</v>
      </c>
      <c r="B55" t="s">
        <v>31</v>
      </c>
      <c r="C55" t="s">
        <v>33</v>
      </c>
      <c r="D55" t="s">
        <v>5</v>
      </c>
      <c r="E55" t="s">
        <v>1131</v>
      </c>
      <c r="F55" t="s">
        <v>1054</v>
      </c>
      <c r="G55" t="s">
        <v>92</v>
      </c>
      <c r="H55" t="s">
        <v>102</v>
      </c>
      <c r="I55" t="s">
        <v>103</v>
      </c>
      <c r="J55" t="s">
        <v>4051</v>
      </c>
      <c r="K55" t="s">
        <v>4052</v>
      </c>
      <c r="L55" t="s">
        <v>4059</v>
      </c>
      <c r="M55" t="s">
        <v>4060</v>
      </c>
      <c r="N55" t="s">
        <v>204</v>
      </c>
      <c r="O55" t="s">
        <v>92</v>
      </c>
      <c r="P55" t="s">
        <v>102</v>
      </c>
      <c r="Q55" t="s">
        <v>103</v>
      </c>
      <c r="R55" t="s">
        <v>4051</v>
      </c>
      <c r="S55" t="s">
        <v>4052</v>
      </c>
      <c r="T55" t="s">
        <v>3876</v>
      </c>
      <c r="U55" t="s">
        <v>3877</v>
      </c>
      <c r="V55" t="s">
        <v>684</v>
      </c>
      <c r="W55" t="s">
        <v>3878</v>
      </c>
      <c r="X55" t="s">
        <v>3879</v>
      </c>
      <c r="Y55" t="s">
        <v>3880</v>
      </c>
      <c r="Z55" t="s">
        <v>4061</v>
      </c>
      <c r="AA55" t="s">
        <v>4062</v>
      </c>
      <c r="AB55" t="s">
        <v>684</v>
      </c>
      <c r="AC55" t="s">
        <v>46</v>
      </c>
      <c r="AD55" t="s">
        <v>46</v>
      </c>
      <c r="AE55" t="s">
        <v>46</v>
      </c>
      <c r="AF55" t="s">
        <v>4063</v>
      </c>
      <c r="AG55" t="s">
        <v>4064</v>
      </c>
      <c r="AH55" t="s">
        <v>4063</v>
      </c>
      <c r="AI55" t="s">
        <v>4064</v>
      </c>
      <c r="AJ55" t="s">
        <v>4063</v>
      </c>
      <c r="AK55" t="s">
        <v>4064</v>
      </c>
      <c r="AL55" t="s">
        <v>3883</v>
      </c>
    </row>
    <row r="56" spans="1:38" ht="11.25" customHeight="1">
      <c r="A56" t="s">
        <v>5</v>
      </c>
      <c r="B56" t="s">
        <v>31</v>
      </c>
      <c r="C56" t="s">
        <v>33</v>
      </c>
      <c r="D56" t="s">
        <v>5</v>
      </c>
      <c r="E56" t="s">
        <v>4065</v>
      </c>
      <c r="F56" t="s">
        <v>3892</v>
      </c>
      <c r="G56" t="s">
        <v>92</v>
      </c>
      <c r="H56" t="s">
        <v>102</v>
      </c>
      <c r="I56" t="s">
        <v>103</v>
      </c>
      <c r="J56" t="s">
        <v>4051</v>
      </c>
      <c r="K56" t="s">
        <v>4052</v>
      </c>
      <c r="L56" t="s">
        <v>4066</v>
      </c>
      <c r="M56" t="s">
        <v>1060</v>
      </c>
      <c r="N56" t="s">
        <v>204</v>
      </c>
      <c r="O56" t="s">
        <v>92</v>
      </c>
      <c r="P56" t="s">
        <v>102</v>
      </c>
      <c r="Q56" t="s">
        <v>103</v>
      </c>
      <c r="R56" t="s">
        <v>4051</v>
      </c>
      <c r="S56" t="s">
        <v>4052</v>
      </c>
      <c r="T56" t="s">
        <v>3876</v>
      </c>
      <c r="U56" t="s">
        <v>3877</v>
      </c>
      <c r="V56" t="s">
        <v>684</v>
      </c>
      <c r="W56" t="s">
        <v>3878</v>
      </c>
      <c r="X56" t="s">
        <v>3879</v>
      </c>
      <c r="Y56" t="s">
        <v>3880</v>
      </c>
      <c r="Z56" t="s">
        <v>4061</v>
      </c>
      <c r="AA56" t="s">
        <v>4062</v>
      </c>
      <c r="AB56" t="s">
        <v>684</v>
      </c>
      <c r="AC56" t="s">
        <v>39</v>
      </c>
      <c r="AD56" t="s">
        <v>46</v>
      </c>
      <c r="AE56" t="s">
        <v>39</v>
      </c>
      <c r="AF56" t="s">
        <v>5</v>
      </c>
      <c r="AG56" t="s">
        <v>5</v>
      </c>
      <c r="AH56" t="s">
        <v>4063</v>
      </c>
      <c r="AI56" t="s">
        <v>4064</v>
      </c>
      <c r="AJ56" t="s">
        <v>4063</v>
      </c>
      <c r="AK56" t="s">
        <v>4064</v>
      </c>
      <c r="AL56" t="s">
        <v>5</v>
      </c>
    </row>
    <row r="57" spans="1:38" ht="11.25" customHeight="1">
      <c r="A57" t="s">
        <v>5</v>
      </c>
      <c r="B57" t="s">
        <v>31</v>
      </c>
      <c r="C57" t="s">
        <v>33</v>
      </c>
      <c r="D57" t="s">
        <v>5</v>
      </c>
      <c r="E57" t="s">
        <v>4067</v>
      </c>
      <c r="F57" t="s">
        <v>3892</v>
      </c>
      <c r="G57" t="s">
        <v>92</v>
      </c>
      <c r="H57" t="s">
        <v>102</v>
      </c>
      <c r="I57" t="s">
        <v>103</v>
      </c>
      <c r="J57" t="s">
        <v>4051</v>
      </c>
      <c r="K57" t="s">
        <v>4052</v>
      </c>
      <c r="L57" t="s">
        <v>4066</v>
      </c>
      <c r="M57" t="s">
        <v>1060</v>
      </c>
      <c r="N57" t="s">
        <v>204</v>
      </c>
      <c r="O57" t="s">
        <v>92</v>
      </c>
      <c r="P57" t="s">
        <v>102</v>
      </c>
      <c r="Q57" t="s">
        <v>103</v>
      </c>
      <c r="R57" t="s">
        <v>4051</v>
      </c>
      <c r="S57" t="s">
        <v>4052</v>
      </c>
      <c r="T57" t="s">
        <v>3876</v>
      </c>
      <c r="U57" t="s">
        <v>3877</v>
      </c>
      <c r="V57" t="s">
        <v>684</v>
      </c>
      <c r="W57" t="s">
        <v>3878</v>
      </c>
      <c r="X57" t="s">
        <v>3879</v>
      </c>
      <c r="Y57" t="s">
        <v>3880</v>
      </c>
      <c r="Z57" t="s">
        <v>4061</v>
      </c>
      <c r="AA57" t="s">
        <v>4062</v>
      </c>
      <c r="AB57" t="s">
        <v>684</v>
      </c>
      <c r="AC57" t="s">
        <v>39</v>
      </c>
      <c r="AD57" t="s">
        <v>46</v>
      </c>
      <c r="AE57" t="s">
        <v>39</v>
      </c>
      <c r="AF57" t="s">
        <v>5</v>
      </c>
      <c r="AG57" t="s">
        <v>5</v>
      </c>
      <c r="AH57" t="s">
        <v>4063</v>
      </c>
      <c r="AI57" t="s">
        <v>4064</v>
      </c>
      <c r="AJ57" t="s">
        <v>4063</v>
      </c>
      <c r="AK57" t="s">
        <v>4064</v>
      </c>
      <c r="AL57" t="s">
        <v>5</v>
      </c>
    </row>
    <row r="58" spans="1:38" ht="11.25" customHeight="1">
      <c r="A58" t="s">
        <v>5</v>
      </c>
      <c r="B58" t="s">
        <v>31</v>
      </c>
      <c r="C58" t="s">
        <v>33</v>
      </c>
      <c r="D58" t="s">
        <v>5</v>
      </c>
      <c r="E58" t="s">
        <v>1053</v>
      </c>
      <c r="F58" t="s">
        <v>1054</v>
      </c>
      <c r="G58" t="s">
        <v>161</v>
      </c>
      <c r="H58" t="s">
        <v>162</v>
      </c>
      <c r="I58" t="s">
        <v>163</v>
      </c>
      <c r="J58" t="s">
        <v>4068</v>
      </c>
      <c r="K58" t="s">
        <v>4069</v>
      </c>
      <c r="L58" t="s">
        <v>162</v>
      </c>
      <c r="M58" t="s">
        <v>1060</v>
      </c>
      <c r="N58" t="s">
        <v>204</v>
      </c>
      <c r="O58" t="s">
        <v>161</v>
      </c>
      <c r="P58" t="s">
        <v>162</v>
      </c>
      <c r="Q58" t="s">
        <v>163</v>
      </c>
      <c r="R58" t="s">
        <v>4068</v>
      </c>
      <c r="S58" t="s">
        <v>4069</v>
      </c>
      <c r="T58" t="s">
        <v>3897</v>
      </c>
      <c r="U58" t="s">
        <v>3898</v>
      </c>
      <c r="V58" t="s">
        <v>684</v>
      </c>
      <c r="W58" t="s">
        <v>3878</v>
      </c>
      <c r="X58" t="s">
        <v>4044</v>
      </c>
      <c r="Y58" t="s">
        <v>3900</v>
      </c>
      <c r="Z58" t="s">
        <v>4070</v>
      </c>
      <c r="AA58" t="s">
        <v>4071</v>
      </c>
      <c r="AB58" t="s">
        <v>684</v>
      </c>
      <c r="AC58" t="s">
        <v>46</v>
      </c>
      <c r="AD58" t="s">
        <v>46</v>
      </c>
      <c r="AE58" t="s">
        <v>46</v>
      </c>
      <c r="AF58" t="s">
        <v>4072</v>
      </c>
      <c r="AG58" t="s">
        <v>4073</v>
      </c>
      <c r="AH58" t="s">
        <v>4072</v>
      </c>
      <c r="AI58" t="s">
        <v>4073</v>
      </c>
      <c r="AJ58" t="s">
        <v>4072</v>
      </c>
      <c r="AK58" t="s">
        <v>4073</v>
      </c>
      <c r="AL58" t="s">
        <v>3883</v>
      </c>
    </row>
    <row r="59" spans="1:38" ht="11.25" customHeight="1">
      <c r="A59" t="s">
        <v>5</v>
      </c>
      <c r="B59" t="s">
        <v>31</v>
      </c>
      <c r="C59" t="s">
        <v>33</v>
      </c>
      <c r="D59" t="s">
        <v>5</v>
      </c>
      <c r="E59" t="s">
        <v>1053</v>
      </c>
      <c r="F59" t="s">
        <v>3892</v>
      </c>
      <c r="G59" t="s">
        <v>161</v>
      </c>
      <c r="H59" t="s">
        <v>162</v>
      </c>
      <c r="I59" t="s">
        <v>163</v>
      </c>
      <c r="J59" t="s">
        <v>4068</v>
      </c>
      <c r="K59" t="s">
        <v>4069</v>
      </c>
      <c r="L59" t="s">
        <v>162</v>
      </c>
      <c r="M59" t="s">
        <v>1060</v>
      </c>
      <c r="N59" t="s">
        <v>204</v>
      </c>
      <c r="O59" t="s">
        <v>161</v>
      </c>
      <c r="P59" t="s">
        <v>162</v>
      </c>
      <c r="Q59" t="s">
        <v>163</v>
      </c>
      <c r="R59" t="s">
        <v>4068</v>
      </c>
      <c r="S59" t="s">
        <v>4069</v>
      </c>
      <c r="T59" t="s">
        <v>3897</v>
      </c>
      <c r="U59" t="s">
        <v>3898</v>
      </c>
      <c r="V59" t="s">
        <v>684</v>
      </c>
      <c r="W59" t="s">
        <v>3878</v>
      </c>
      <c r="X59" t="s">
        <v>4044</v>
      </c>
      <c r="Y59" t="s">
        <v>3900</v>
      </c>
      <c r="Z59" t="s">
        <v>4070</v>
      </c>
      <c r="AA59" t="s">
        <v>4071</v>
      </c>
      <c r="AB59" t="s">
        <v>684</v>
      </c>
      <c r="AC59" t="s">
        <v>39</v>
      </c>
      <c r="AD59" t="s">
        <v>46</v>
      </c>
      <c r="AE59" t="s">
        <v>39</v>
      </c>
      <c r="AF59" t="s">
        <v>5</v>
      </c>
      <c r="AG59" t="s">
        <v>5</v>
      </c>
      <c r="AH59" t="s">
        <v>4072</v>
      </c>
      <c r="AI59" t="s">
        <v>4073</v>
      </c>
      <c r="AJ59" t="s">
        <v>4072</v>
      </c>
      <c r="AK59" t="s">
        <v>4073</v>
      </c>
      <c r="AL59" t="s">
        <v>5</v>
      </c>
    </row>
    <row r="60" spans="1:38" ht="11.25" customHeight="1">
      <c r="A60" t="s">
        <v>5</v>
      </c>
      <c r="B60" t="s">
        <v>31</v>
      </c>
      <c r="C60" t="s">
        <v>33</v>
      </c>
      <c r="D60" t="s">
        <v>5</v>
      </c>
      <c r="E60" t="s">
        <v>1053</v>
      </c>
      <c r="F60" t="s">
        <v>1054</v>
      </c>
      <c r="G60" t="s">
        <v>140</v>
      </c>
      <c r="H60" t="s">
        <v>3490</v>
      </c>
      <c r="I60" t="s">
        <v>3491</v>
      </c>
      <c r="J60" t="s">
        <v>4074</v>
      </c>
      <c r="K60" t="s">
        <v>4075</v>
      </c>
      <c r="L60" t="s">
        <v>4076</v>
      </c>
      <c r="M60" t="s">
        <v>4077</v>
      </c>
      <c r="N60" t="s">
        <v>204</v>
      </c>
      <c r="O60" t="s">
        <v>140</v>
      </c>
      <c r="P60" t="s">
        <v>3490</v>
      </c>
      <c r="Q60" t="s">
        <v>3491</v>
      </c>
      <c r="R60" t="s">
        <v>4074</v>
      </c>
      <c r="S60" t="s">
        <v>4075</v>
      </c>
      <c r="T60" t="s">
        <v>3897</v>
      </c>
      <c r="U60" t="s">
        <v>3898</v>
      </c>
      <c r="V60" t="s">
        <v>684</v>
      </c>
      <c r="W60" t="s">
        <v>3878</v>
      </c>
      <c r="X60" t="s">
        <v>3899</v>
      </c>
      <c r="Y60" t="s">
        <v>3900</v>
      </c>
      <c r="Z60" t="s">
        <v>4078</v>
      </c>
      <c r="AA60" t="s">
        <v>4079</v>
      </c>
      <c r="AB60" t="s">
        <v>684</v>
      </c>
      <c r="AC60" t="s">
        <v>46</v>
      </c>
      <c r="AD60" t="s">
        <v>46</v>
      </c>
      <c r="AE60" t="s">
        <v>46</v>
      </c>
      <c r="AF60" t="s">
        <v>4080</v>
      </c>
      <c r="AG60" t="s">
        <v>4081</v>
      </c>
      <c r="AH60" t="s">
        <v>4080</v>
      </c>
      <c r="AI60" t="s">
        <v>4081</v>
      </c>
      <c r="AJ60" t="s">
        <v>4080</v>
      </c>
      <c r="AK60" t="s">
        <v>4081</v>
      </c>
      <c r="AL60" t="s">
        <v>3883</v>
      </c>
    </row>
    <row r="61" spans="1:38" ht="11.25" customHeight="1">
      <c r="A61" t="s">
        <v>5</v>
      </c>
      <c r="B61" t="s">
        <v>31</v>
      </c>
      <c r="C61" t="s">
        <v>33</v>
      </c>
      <c r="D61" t="s">
        <v>5</v>
      </c>
      <c r="E61" t="s">
        <v>1065</v>
      </c>
      <c r="F61" t="s">
        <v>1054</v>
      </c>
      <c r="G61" t="s">
        <v>140</v>
      </c>
      <c r="H61" t="s">
        <v>3490</v>
      </c>
      <c r="I61" t="s">
        <v>3491</v>
      </c>
      <c r="J61" t="s">
        <v>4074</v>
      </c>
      <c r="K61" t="s">
        <v>4075</v>
      </c>
      <c r="L61" t="s">
        <v>4082</v>
      </c>
      <c r="M61" t="s">
        <v>1060</v>
      </c>
      <c r="N61" t="s">
        <v>204</v>
      </c>
      <c r="O61" t="s">
        <v>140</v>
      </c>
      <c r="P61" t="s">
        <v>3490</v>
      </c>
      <c r="Q61" t="s">
        <v>3491</v>
      </c>
      <c r="R61" t="s">
        <v>4074</v>
      </c>
      <c r="S61" t="s">
        <v>4075</v>
      </c>
      <c r="T61" t="s">
        <v>3897</v>
      </c>
      <c r="U61" t="s">
        <v>3898</v>
      </c>
      <c r="V61" t="s">
        <v>684</v>
      </c>
      <c r="W61" t="s">
        <v>3878</v>
      </c>
      <c r="X61" t="s">
        <v>3899</v>
      </c>
      <c r="Y61" t="s">
        <v>3900</v>
      </c>
      <c r="Z61" t="s">
        <v>4083</v>
      </c>
      <c r="AA61" t="s">
        <v>4079</v>
      </c>
      <c r="AB61" t="s">
        <v>684</v>
      </c>
      <c r="AC61" t="s">
        <v>46</v>
      </c>
      <c r="AD61" t="s">
        <v>46</v>
      </c>
      <c r="AE61" t="s">
        <v>46</v>
      </c>
      <c r="AF61" t="s">
        <v>4084</v>
      </c>
      <c r="AG61" t="s">
        <v>4085</v>
      </c>
      <c r="AH61" t="s">
        <v>4084</v>
      </c>
      <c r="AI61" t="s">
        <v>4085</v>
      </c>
      <c r="AJ61" t="s">
        <v>4084</v>
      </c>
      <c r="AK61" t="s">
        <v>4085</v>
      </c>
      <c r="AL61" t="s">
        <v>3883</v>
      </c>
    </row>
    <row r="62" spans="1:38" ht="11.25" customHeight="1">
      <c r="A62" t="s">
        <v>5</v>
      </c>
      <c r="B62" t="s">
        <v>31</v>
      </c>
      <c r="C62" t="s">
        <v>33</v>
      </c>
      <c r="D62" t="s">
        <v>5</v>
      </c>
      <c r="E62" t="s">
        <v>4019</v>
      </c>
      <c r="F62" t="s">
        <v>3892</v>
      </c>
      <c r="G62" t="s">
        <v>140</v>
      </c>
      <c r="H62" t="s">
        <v>3490</v>
      </c>
      <c r="I62" t="s">
        <v>3491</v>
      </c>
      <c r="J62" t="s">
        <v>4074</v>
      </c>
      <c r="K62" t="s">
        <v>4075</v>
      </c>
      <c r="L62" t="s">
        <v>4082</v>
      </c>
      <c r="M62" t="s">
        <v>1060</v>
      </c>
      <c r="N62" t="s">
        <v>204</v>
      </c>
      <c r="O62" t="s">
        <v>140</v>
      </c>
      <c r="P62" t="s">
        <v>3490</v>
      </c>
      <c r="Q62" t="s">
        <v>3491</v>
      </c>
      <c r="R62" t="s">
        <v>4074</v>
      </c>
      <c r="S62" t="s">
        <v>4075</v>
      </c>
      <c r="T62" t="s">
        <v>3897</v>
      </c>
      <c r="U62" t="s">
        <v>3898</v>
      </c>
      <c r="V62" t="s">
        <v>684</v>
      </c>
      <c r="W62" t="s">
        <v>3878</v>
      </c>
      <c r="X62" t="s">
        <v>3899</v>
      </c>
      <c r="Y62" t="s">
        <v>3900</v>
      </c>
      <c r="Z62" t="s">
        <v>4083</v>
      </c>
      <c r="AA62" t="s">
        <v>4079</v>
      </c>
      <c r="AB62" t="s">
        <v>684</v>
      </c>
      <c r="AC62" t="s">
        <v>39</v>
      </c>
      <c r="AD62" t="s">
        <v>46</v>
      </c>
      <c r="AE62" t="s">
        <v>39</v>
      </c>
      <c r="AF62" t="s">
        <v>5</v>
      </c>
      <c r="AG62" t="s">
        <v>5</v>
      </c>
      <c r="AH62" t="s">
        <v>4084</v>
      </c>
      <c r="AI62" t="s">
        <v>4085</v>
      </c>
      <c r="AJ62" t="s">
        <v>4084</v>
      </c>
      <c r="AK62" t="s">
        <v>4085</v>
      </c>
      <c r="AL62" t="s">
        <v>5</v>
      </c>
    </row>
    <row r="63" spans="1:38" ht="11.25" customHeight="1">
      <c r="A63" t="s">
        <v>5</v>
      </c>
      <c r="B63" t="s">
        <v>31</v>
      </c>
      <c r="C63" t="s">
        <v>33</v>
      </c>
      <c r="D63" t="s">
        <v>5</v>
      </c>
      <c r="E63" t="s">
        <v>1069</v>
      </c>
      <c r="F63" t="s">
        <v>1054</v>
      </c>
      <c r="G63" t="s">
        <v>140</v>
      </c>
      <c r="H63" t="s">
        <v>3490</v>
      </c>
      <c r="I63" t="s">
        <v>3491</v>
      </c>
      <c r="J63" t="s">
        <v>4074</v>
      </c>
      <c r="K63" t="s">
        <v>4075</v>
      </c>
      <c r="L63" t="s">
        <v>1095</v>
      </c>
      <c r="M63" t="s">
        <v>4086</v>
      </c>
      <c r="N63" t="s">
        <v>204</v>
      </c>
      <c r="O63" t="s">
        <v>140</v>
      </c>
      <c r="P63" t="s">
        <v>3490</v>
      </c>
      <c r="Q63" t="s">
        <v>3491</v>
      </c>
      <c r="R63" t="s">
        <v>4074</v>
      </c>
      <c r="S63" t="s">
        <v>4075</v>
      </c>
      <c r="T63" t="s">
        <v>3897</v>
      </c>
      <c r="U63" t="s">
        <v>3898</v>
      </c>
      <c r="V63" t="s">
        <v>684</v>
      </c>
      <c r="W63" t="s">
        <v>3878</v>
      </c>
      <c r="X63" t="s">
        <v>3899</v>
      </c>
      <c r="Y63" t="s">
        <v>3900</v>
      </c>
      <c r="Z63" t="s">
        <v>4087</v>
      </c>
      <c r="AA63" t="s">
        <v>4079</v>
      </c>
      <c r="AB63" t="s">
        <v>684</v>
      </c>
      <c r="AC63" t="s">
        <v>46</v>
      </c>
      <c r="AD63" t="s">
        <v>46</v>
      </c>
      <c r="AE63" t="s">
        <v>46</v>
      </c>
      <c r="AF63" t="s">
        <v>456</v>
      </c>
      <c r="AG63" t="s">
        <v>4088</v>
      </c>
      <c r="AH63" t="s">
        <v>456</v>
      </c>
      <c r="AI63" t="s">
        <v>4088</v>
      </c>
      <c r="AJ63" t="s">
        <v>456</v>
      </c>
      <c r="AK63" t="s">
        <v>4088</v>
      </c>
      <c r="AL63" t="s">
        <v>3883</v>
      </c>
    </row>
    <row r="64" spans="1:38" ht="11.25" customHeight="1">
      <c r="A64" t="s">
        <v>5</v>
      </c>
      <c r="B64" t="s">
        <v>31</v>
      </c>
      <c r="C64" t="s">
        <v>33</v>
      </c>
      <c r="D64" t="s">
        <v>5</v>
      </c>
      <c r="E64" t="s">
        <v>4089</v>
      </c>
      <c r="F64" t="s">
        <v>3892</v>
      </c>
      <c r="G64" t="s">
        <v>140</v>
      </c>
      <c r="H64" t="s">
        <v>3490</v>
      </c>
      <c r="I64" t="s">
        <v>3491</v>
      </c>
      <c r="J64" t="s">
        <v>4074</v>
      </c>
      <c r="K64" t="s">
        <v>4075</v>
      </c>
      <c r="L64" t="s">
        <v>1095</v>
      </c>
      <c r="M64" t="s">
        <v>4086</v>
      </c>
      <c r="N64" t="s">
        <v>204</v>
      </c>
      <c r="O64" t="s">
        <v>140</v>
      </c>
      <c r="P64" t="s">
        <v>3490</v>
      </c>
      <c r="Q64" t="s">
        <v>3491</v>
      </c>
      <c r="R64" t="s">
        <v>4074</v>
      </c>
      <c r="S64" t="s">
        <v>4075</v>
      </c>
      <c r="T64" t="s">
        <v>3897</v>
      </c>
      <c r="U64" t="s">
        <v>3898</v>
      </c>
      <c r="V64" t="s">
        <v>684</v>
      </c>
      <c r="W64" t="s">
        <v>3878</v>
      </c>
      <c r="X64" t="s">
        <v>3899</v>
      </c>
      <c r="Y64" t="s">
        <v>3900</v>
      </c>
      <c r="Z64" t="s">
        <v>4087</v>
      </c>
      <c r="AA64" t="s">
        <v>4079</v>
      </c>
      <c r="AB64" t="s">
        <v>684</v>
      </c>
      <c r="AC64" t="s">
        <v>39</v>
      </c>
      <c r="AD64" t="s">
        <v>46</v>
      </c>
      <c r="AE64" t="s">
        <v>39</v>
      </c>
      <c r="AF64" t="s">
        <v>5</v>
      </c>
      <c r="AG64" t="s">
        <v>5</v>
      </c>
      <c r="AH64" t="s">
        <v>456</v>
      </c>
      <c r="AI64" t="s">
        <v>4088</v>
      </c>
      <c r="AJ64" t="s">
        <v>456</v>
      </c>
      <c r="AK64" t="s">
        <v>4088</v>
      </c>
      <c r="AL64" t="s">
        <v>5</v>
      </c>
    </row>
    <row r="65" spans="1:38" ht="11.25" customHeight="1">
      <c r="A65" t="s">
        <v>5</v>
      </c>
      <c r="B65" t="s">
        <v>31</v>
      </c>
      <c r="C65" t="s">
        <v>33</v>
      </c>
      <c r="D65" t="s">
        <v>5</v>
      </c>
      <c r="E65" t="s">
        <v>1053</v>
      </c>
      <c r="F65" t="s">
        <v>1054</v>
      </c>
      <c r="G65" t="s">
        <v>143</v>
      </c>
      <c r="H65" t="s">
        <v>3500</v>
      </c>
      <c r="I65" t="s">
        <v>3501</v>
      </c>
      <c r="J65" t="s">
        <v>4090</v>
      </c>
      <c r="K65" t="s">
        <v>4091</v>
      </c>
      <c r="L65" t="s">
        <v>4092</v>
      </c>
      <c r="M65" t="s">
        <v>1060</v>
      </c>
      <c r="N65" t="s">
        <v>204</v>
      </c>
      <c r="O65" t="s">
        <v>143</v>
      </c>
      <c r="P65" t="s">
        <v>3500</v>
      </c>
      <c r="Q65" t="s">
        <v>3501</v>
      </c>
      <c r="R65" t="s">
        <v>4090</v>
      </c>
      <c r="S65" t="s">
        <v>4091</v>
      </c>
      <c r="T65" t="s">
        <v>3897</v>
      </c>
      <c r="U65" t="s">
        <v>3898</v>
      </c>
      <c r="V65" t="s">
        <v>684</v>
      </c>
      <c r="W65" t="s">
        <v>3878</v>
      </c>
      <c r="X65" t="s">
        <v>3899</v>
      </c>
      <c r="Y65" t="s">
        <v>3900</v>
      </c>
      <c r="Z65" t="s">
        <v>4093</v>
      </c>
      <c r="AA65" t="s">
        <v>4079</v>
      </c>
      <c r="AB65" t="s">
        <v>684</v>
      </c>
      <c r="AC65" t="s">
        <v>46</v>
      </c>
      <c r="AD65" t="s">
        <v>46</v>
      </c>
      <c r="AE65" t="s">
        <v>46</v>
      </c>
      <c r="AF65" t="s">
        <v>4094</v>
      </c>
      <c r="AG65" t="s">
        <v>4095</v>
      </c>
      <c r="AH65" t="s">
        <v>4094</v>
      </c>
      <c r="AI65" t="s">
        <v>4095</v>
      </c>
      <c r="AJ65" t="s">
        <v>4094</v>
      </c>
      <c r="AK65" t="s">
        <v>4095</v>
      </c>
      <c r="AL65" t="s">
        <v>3883</v>
      </c>
    </row>
    <row r="66" spans="1:38" ht="11.25" customHeight="1">
      <c r="A66" t="s">
        <v>5</v>
      </c>
      <c r="B66" t="s">
        <v>31</v>
      </c>
      <c r="C66" t="s">
        <v>33</v>
      </c>
      <c r="D66" t="s">
        <v>5</v>
      </c>
      <c r="E66" t="s">
        <v>1065</v>
      </c>
      <c r="F66" t="s">
        <v>1054</v>
      </c>
      <c r="G66" t="s">
        <v>143</v>
      </c>
      <c r="H66" t="s">
        <v>3500</v>
      </c>
      <c r="I66" t="s">
        <v>3501</v>
      </c>
      <c r="J66" t="s">
        <v>4090</v>
      </c>
      <c r="K66" t="s">
        <v>4091</v>
      </c>
      <c r="L66" t="s">
        <v>4096</v>
      </c>
      <c r="M66" t="s">
        <v>1060</v>
      </c>
      <c r="N66" t="s">
        <v>204</v>
      </c>
      <c r="O66" t="s">
        <v>143</v>
      </c>
      <c r="P66" t="s">
        <v>3500</v>
      </c>
      <c r="Q66" t="s">
        <v>3501</v>
      </c>
      <c r="R66" t="s">
        <v>4090</v>
      </c>
      <c r="S66" t="s">
        <v>4091</v>
      </c>
      <c r="T66" t="s">
        <v>3897</v>
      </c>
      <c r="U66" t="s">
        <v>3898</v>
      </c>
      <c r="V66" t="s">
        <v>684</v>
      </c>
      <c r="W66" t="s">
        <v>3878</v>
      </c>
      <c r="X66" t="s">
        <v>3899</v>
      </c>
      <c r="Y66" t="s">
        <v>3900</v>
      </c>
      <c r="Z66" t="s">
        <v>4097</v>
      </c>
      <c r="AA66" t="s">
        <v>4079</v>
      </c>
      <c r="AB66" t="s">
        <v>684</v>
      </c>
      <c r="AC66" t="s">
        <v>46</v>
      </c>
      <c r="AD66" t="s">
        <v>46</v>
      </c>
      <c r="AE66" t="s">
        <v>46</v>
      </c>
      <c r="AF66" t="s">
        <v>4098</v>
      </c>
      <c r="AG66" t="s">
        <v>4099</v>
      </c>
      <c r="AH66" t="s">
        <v>4098</v>
      </c>
      <c r="AI66" t="s">
        <v>4099</v>
      </c>
      <c r="AJ66" t="s">
        <v>4098</v>
      </c>
      <c r="AK66" t="s">
        <v>4099</v>
      </c>
      <c r="AL66" t="s">
        <v>3883</v>
      </c>
    </row>
    <row r="67" spans="1:38" ht="11.25" customHeight="1">
      <c r="A67" t="s">
        <v>5</v>
      </c>
      <c r="B67" t="s">
        <v>31</v>
      </c>
      <c r="C67" t="s">
        <v>33</v>
      </c>
      <c r="D67" t="s">
        <v>5</v>
      </c>
      <c r="E67" t="s">
        <v>1069</v>
      </c>
      <c r="F67" t="s">
        <v>1054</v>
      </c>
      <c r="G67" t="s">
        <v>143</v>
      </c>
      <c r="H67" t="s">
        <v>3500</v>
      </c>
      <c r="I67" t="s">
        <v>3501</v>
      </c>
      <c r="J67" t="s">
        <v>4090</v>
      </c>
      <c r="K67" t="s">
        <v>4091</v>
      </c>
      <c r="L67" t="s">
        <v>4100</v>
      </c>
      <c r="M67" t="s">
        <v>1060</v>
      </c>
      <c r="N67" t="s">
        <v>204</v>
      </c>
      <c r="O67" t="s">
        <v>143</v>
      </c>
      <c r="P67" t="s">
        <v>3500</v>
      </c>
      <c r="Q67" t="s">
        <v>3501</v>
      </c>
      <c r="R67" t="s">
        <v>4090</v>
      </c>
      <c r="S67" t="s">
        <v>4091</v>
      </c>
      <c r="T67" t="s">
        <v>3897</v>
      </c>
      <c r="U67" t="s">
        <v>3898</v>
      </c>
      <c r="V67" t="s">
        <v>684</v>
      </c>
      <c r="W67" t="s">
        <v>3878</v>
      </c>
      <c r="X67" t="s">
        <v>3899</v>
      </c>
      <c r="Y67" t="s">
        <v>3900</v>
      </c>
      <c r="Z67" t="s">
        <v>4101</v>
      </c>
      <c r="AA67" t="s">
        <v>4079</v>
      </c>
      <c r="AB67" t="s">
        <v>684</v>
      </c>
      <c r="AC67" t="s">
        <v>46</v>
      </c>
      <c r="AD67" t="s">
        <v>46</v>
      </c>
      <c r="AE67" t="s">
        <v>46</v>
      </c>
      <c r="AF67" t="s">
        <v>1177</v>
      </c>
      <c r="AG67" t="s">
        <v>4102</v>
      </c>
      <c r="AH67" t="s">
        <v>1177</v>
      </c>
      <c r="AI67" t="s">
        <v>4102</v>
      </c>
      <c r="AJ67" t="s">
        <v>1177</v>
      </c>
      <c r="AK67" t="s">
        <v>4102</v>
      </c>
      <c r="AL67" t="s">
        <v>3883</v>
      </c>
    </row>
    <row r="68" spans="1:38" ht="11.25" customHeight="1">
      <c r="A68" t="s">
        <v>5</v>
      </c>
      <c r="B68" t="s">
        <v>31</v>
      </c>
      <c r="C68" t="s">
        <v>33</v>
      </c>
      <c r="D68" t="s">
        <v>5</v>
      </c>
      <c r="E68" t="s">
        <v>1131</v>
      </c>
      <c r="F68" t="s">
        <v>1054</v>
      </c>
      <c r="G68" t="s">
        <v>143</v>
      </c>
      <c r="H68" t="s">
        <v>3500</v>
      </c>
      <c r="I68" t="s">
        <v>3501</v>
      </c>
      <c r="J68" t="s">
        <v>4090</v>
      </c>
      <c r="K68" t="s">
        <v>4091</v>
      </c>
      <c r="L68" t="s">
        <v>4103</v>
      </c>
      <c r="M68" t="s">
        <v>1060</v>
      </c>
      <c r="N68" t="s">
        <v>204</v>
      </c>
      <c r="O68" t="s">
        <v>143</v>
      </c>
      <c r="P68" t="s">
        <v>3500</v>
      </c>
      <c r="Q68" t="s">
        <v>3501</v>
      </c>
      <c r="R68" t="s">
        <v>4090</v>
      </c>
      <c r="S68" t="s">
        <v>4091</v>
      </c>
      <c r="T68" t="s">
        <v>3897</v>
      </c>
      <c r="U68" t="s">
        <v>3898</v>
      </c>
      <c r="V68" t="s">
        <v>684</v>
      </c>
      <c r="W68" t="s">
        <v>3878</v>
      </c>
      <c r="X68" t="s">
        <v>3899</v>
      </c>
      <c r="Y68" t="s">
        <v>3900</v>
      </c>
      <c r="Z68" t="s">
        <v>4104</v>
      </c>
      <c r="AA68" t="s">
        <v>4079</v>
      </c>
      <c r="AB68" t="s">
        <v>684</v>
      </c>
      <c r="AC68" t="s">
        <v>46</v>
      </c>
      <c r="AD68" t="s">
        <v>46</v>
      </c>
      <c r="AE68" t="s">
        <v>46</v>
      </c>
      <c r="AF68" t="s">
        <v>456</v>
      </c>
      <c r="AG68" t="s">
        <v>4105</v>
      </c>
      <c r="AH68" t="s">
        <v>456</v>
      </c>
      <c r="AI68" t="s">
        <v>4105</v>
      </c>
      <c r="AJ68" t="s">
        <v>456</v>
      </c>
      <c r="AK68" t="s">
        <v>4105</v>
      </c>
      <c r="AL68" t="s">
        <v>3883</v>
      </c>
    </row>
    <row r="69" spans="1:38" ht="11.25" customHeight="1">
      <c r="A69" t="s">
        <v>5</v>
      </c>
      <c r="B69" t="s">
        <v>31</v>
      </c>
      <c r="C69" t="s">
        <v>33</v>
      </c>
      <c r="D69" t="s">
        <v>5</v>
      </c>
      <c r="E69" t="s">
        <v>1069</v>
      </c>
      <c r="F69" t="s">
        <v>1070</v>
      </c>
      <c r="G69" t="s">
        <v>112</v>
      </c>
      <c r="H69" t="s">
        <v>3506</v>
      </c>
      <c r="I69" t="s">
        <v>3507</v>
      </c>
      <c r="J69" t="s">
        <v>4106</v>
      </c>
      <c r="K69" t="s">
        <v>4107</v>
      </c>
      <c r="L69" t="s">
        <v>4108</v>
      </c>
      <c r="M69" t="s">
        <v>1060</v>
      </c>
      <c r="N69" t="s">
        <v>204</v>
      </c>
      <c r="O69" t="s">
        <v>112</v>
      </c>
      <c r="P69" t="s">
        <v>3506</v>
      </c>
      <c r="Q69" t="s">
        <v>3507</v>
      </c>
      <c r="R69" t="s">
        <v>4106</v>
      </c>
      <c r="S69" t="s">
        <v>4107</v>
      </c>
      <c r="T69" t="s">
        <v>3897</v>
      </c>
      <c r="U69" t="s">
        <v>3898</v>
      </c>
      <c r="V69" t="s">
        <v>684</v>
      </c>
      <c r="W69" t="s">
        <v>3878</v>
      </c>
      <c r="X69" t="s">
        <v>3899</v>
      </c>
      <c r="Y69" t="s">
        <v>3900</v>
      </c>
      <c r="Z69" t="s">
        <v>4109</v>
      </c>
      <c r="AA69" t="s">
        <v>4110</v>
      </c>
      <c r="AB69" t="s">
        <v>684</v>
      </c>
      <c r="AC69" t="s">
        <v>46</v>
      </c>
      <c r="AD69" t="s">
        <v>39</v>
      </c>
      <c r="AE69" t="s">
        <v>39</v>
      </c>
      <c r="AF69" t="s">
        <v>4111</v>
      </c>
      <c r="AG69" t="s">
        <v>4112</v>
      </c>
      <c r="AH69" t="s">
        <v>5</v>
      </c>
      <c r="AI69" t="s">
        <v>5</v>
      </c>
      <c r="AJ69" t="s">
        <v>5</v>
      </c>
      <c r="AK69" t="s">
        <v>5</v>
      </c>
      <c r="AL69" t="s">
        <v>3883</v>
      </c>
    </row>
    <row r="70" spans="1:38" ht="11.25" customHeight="1">
      <c r="A70" t="s">
        <v>5</v>
      </c>
      <c r="B70" t="s">
        <v>31</v>
      </c>
      <c r="C70" t="s">
        <v>33</v>
      </c>
      <c r="D70" t="s">
        <v>5</v>
      </c>
      <c r="E70" t="s">
        <v>1053</v>
      </c>
      <c r="F70" t="s">
        <v>1054</v>
      </c>
      <c r="G70" t="s">
        <v>112</v>
      </c>
      <c r="H70" t="s">
        <v>1072</v>
      </c>
      <c r="I70" t="s">
        <v>1073</v>
      </c>
      <c r="J70" t="s">
        <v>1074</v>
      </c>
      <c r="K70" t="s">
        <v>1075</v>
      </c>
      <c r="L70" t="s">
        <v>4113</v>
      </c>
      <c r="M70" t="s">
        <v>1060</v>
      </c>
      <c r="N70" t="s">
        <v>204</v>
      </c>
      <c r="O70" t="s">
        <v>112</v>
      </c>
      <c r="P70" t="s">
        <v>1072</v>
      </c>
      <c r="Q70" t="s">
        <v>1073</v>
      </c>
      <c r="R70" t="s">
        <v>1074</v>
      </c>
      <c r="S70" t="s">
        <v>1075</v>
      </c>
      <c r="T70" t="s">
        <v>3897</v>
      </c>
      <c r="U70" t="s">
        <v>3898</v>
      </c>
      <c r="V70" t="s">
        <v>684</v>
      </c>
      <c r="W70" t="s">
        <v>3878</v>
      </c>
      <c r="X70" t="s">
        <v>3899</v>
      </c>
      <c r="Y70" t="s">
        <v>3900</v>
      </c>
      <c r="Z70" t="s">
        <v>4114</v>
      </c>
      <c r="AA70" t="s">
        <v>3902</v>
      </c>
      <c r="AB70" t="s">
        <v>684</v>
      </c>
      <c r="AC70" t="s">
        <v>46</v>
      </c>
      <c r="AD70" t="s">
        <v>46</v>
      </c>
      <c r="AE70" t="s">
        <v>46</v>
      </c>
      <c r="AF70" t="s">
        <v>73</v>
      </c>
      <c r="AG70" t="s">
        <v>4115</v>
      </c>
      <c r="AH70" t="s">
        <v>73</v>
      </c>
      <c r="AI70" t="s">
        <v>4115</v>
      </c>
      <c r="AJ70" t="s">
        <v>73</v>
      </c>
      <c r="AK70" t="s">
        <v>4115</v>
      </c>
      <c r="AL70" t="s">
        <v>3883</v>
      </c>
    </row>
    <row r="71" spans="1:38" ht="11.25" customHeight="1">
      <c r="A71" t="s">
        <v>5</v>
      </c>
      <c r="B71" t="s">
        <v>31</v>
      </c>
      <c r="C71" t="s">
        <v>33</v>
      </c>
      <c r="D71" t="s">
        <v>5</v>
      </c>
      <c r="E71" t="s">
        <v>1065</v>
      </c>
      <c r="F71" t="s">
        <v>1054</v>
      </c>
      <c r="G71" t="s">
        <v>112</v>
      </c>
      <c r="H71" t="s">
        <v>1072</v>
      </c>
      <c r="I71" t="s">
        <v>1073</v>
      </c>
      <c r="J71" t="s">
        <v>1074</v>
      </c>
      <c r="K71" t="s">
        <v>1075</v>
      </c>
      <c r="L71" t="s">
        <v>1076</v>
      </c>
      <c r="M71" t="s">
        <v>1060</v>
      </c>
      <c r="N71" t="s">
        <v>204</v>
      </c>
      <c r="O71" t="s">
        <v>112</v>
      </c>
      <c r="P71" t="s">
        <v>1072</v>
      </c>
      <c r="Q71" t="s">
        <v>1073</v>
      </c>
      <c r="R71" t="s">
        <v>1074</v>
      </c>
      <c r="S71" t="s">
        <v>1075</v>
      </c>
      <c r="T71" t="s">
        <v>3897</v>
      </c>
      <c r="U71" t="s">
        <v>3898</v>
      </c>
      <c r="V71" t="s">
        <v>684</v>
      </c>
      <c r="W71" t="s">
        <v>3878</v>
      </c>
      <c r="X71" t="s">
        <v>3899</v>
      </c>
      <c r="Y71" t="s">
        <v>3900</v>
      </c>
      <c r="Z71" t="s">
        <v>4109</v>
      </c>
      <c r="AA71" t="s">
        <v>3902</v>
      </c>
      <c r="AB71" t="s">
        <v>684</v>
      </c>
      <c r="AC71" t="s">
        <v>46</v>
      </c>
      <c r="AD71" t="s">
        <v>46</v>
      </c>
      <c r="AE71" t="s">
        <v>46</v>
      </c>
      <c r="AF71" t="s">
        <v>759</v>
      </c>
      <c r="AG71" t="s">
        <v>4116</v>
      </c>
      <c r="AH71" t="s">
        <v>759</v>
      </c>
      <c r="AI71" t="s">
        <v>4116</v>
      </c>
      <c r="AJ71" t="s">
        <v>759</v>
      </c>
      <c r="AK71" t="s">
        <v>4116</v>
      </c>
      <c r="AL71" t="s">
        <v>3883</v>
      </c>
    </row>
    <row r="72" spans="1:38" ht="11.25" customHeight="1">
      <c r="A72" t="s">
        <v>5</v>
      </c>
      <c r="B72" t="s">
        <v>31</v>
      </c>
      <c r="C72" t="s">
        <v>33</v>
      </c>
      <c r="D72" t="s">
        <v>5</v>
      </c>
      <c r="E72" t="s">
        <v>1053</v>
      </c>
      <c r="F72" t="s">
        <v>1054</v>
      </c>
      <c r="G72" t="s">
        <v>181</v>
      </c>
      <c r="H72" t="s">
        <v>1077</v>
      </c>
      <c r="I72" t="s">
        <v>1078</v>
      </c>
      <c r="J72" t="s">
        <v>1079</v>
      </c>
      <c r="K72" t="s">
        <v>1080</v>
      </c>
      <c r="L72" t="s">
        <v>1081</v>
      </c>
      <c r="M72" t="s">
        <v>1082</v>
      </c>
      <c r="N72" t="s">
        <v>204</v>
      </c>
      <c r="O72" t="s">
        <v>181</v>
      </c>
      <c r="P72" t="s">
        <v>1077</v>
      </c>
      <c r="Q72" t="s">
        <v>1078</v>
      </c>
      <c r="R72" t="s">
        <v>1079</v>
      </c>
      <c r="S72" t="s">
        <v>1080</v>
      </c>
      <c r="T72" t="s">
        <v>3897</v>
      </c>
      <c r="U72" t="s">
        <v>3898</v>
      </c>
      <c r="V72" t="s">
        <v>684</v>
      </c>
      <c r="W72" t="s">
        <v>3878</v>
      </c>
      <c r="X72" t="s">
        <v>3899</v>
      </c>
      <c r="Y72" t="s">
        <v>3900</v>
      </c>
      <c r="Z72" t="s">
        <v>4117</v>
      </c>
      <c r="AA72" t="s">
        <v>3902</v>
      </c>
      <c r="AB72" t="s">
        <v>684</v>
      </c>
      <c r="AC72" t="s">
        <v>46</v>
      </c>
      <c r="AD72" t="s">
        <v>46</v>
      </c>
      <c r="AE72" t="s">
        <v>46</v>
      </c>
      <c r="AF72" t="s">
        <v>75</v>
      </c>
      <c r="AG72" t="s">
        <v>4118</v>
      </c>
      <c r="AH72" t="s">
        <v>75</v>
      </c>
      <c r="AI72" t="s">
        <v>4118</v>
      </c>
      <c r="AJ72" t="s">
        <v>75</v>
      </c>
      <c r="AK72" t="s">
        <v>4118</v>
      </c>
      <c r="AL72" t="s">
        <v>3883</v>
      </c>
    </row>
    <row r="73" spans="1:38" ht="11.25" customHeight="1">
      <c r="A73" t="s">
        <v>5</v>
      </c>
      <c r="B73" t="s">
        <v>31</v>
      </c>
      <c r="C73" t="s">
        <v>33</v>
      </c>
      <c r="D73" t="s">
        <v>5</v>
      </c>
      <c r="E73" t="s">
        <v>3904</v>
      </c>
      <c r="F73" t="s">
        <v>3892</v>
      </c>
      <c r="G73" t="s">
        <v>181</v>
      </c>
      <c r="H73" t="s">
        <v>1077</v>
      </c>
      <c r="I73" t="s">
        <v>1078</v>
      </c>
      <c r="J73" t="s">
        <v>1079</v>
      </c>
      <c r="K73" t="s">
        <v>1080</v>
      </c>
      <c r="L73" t="s">
        <v>1081</v>
      </c>
      <c r="M73" t="s">
        <v>1082</v>
      </c>
      <c r="N73" t="s">
        <v>204</v>
      </c>
      <c r="O73" t="s">
        <v>181</v>
      </c>
      <c r="P73" t="s">
        <v>1077</v>
      </c>
      <c r="Q73" t="s">
        <v>1078</v>
      </c>
      <c r="R73" t="s">
        <v>1079</v>
      </c>
      <c r="S73" t="s">
        <v>1080</v>
      </c>
      <c r="T73" t="s">
        <v>3897</v>
      </c>
      <c r="U73" t="s">
        <v>3898</v>
      </c>
      <c r="V73" t="s">
        <v>684</v>
      </c>
      <c r="W73" t="s">
        <v>3878</v>
      </c>
      <c r="X73" t="s">
        <v>3899</v>
      </c>
      <c r="Y73" t="s">
        <v>3900</v>
      </c>
      <c r="Z73" t="s">
        <v>4117</v>
      </c>
      <c r="AA73" t="s">
        <v>3902</v>
      </c>
      <c r="AB73" t="s">
        <v>684</v>
      </c>
      <c r="AC73" t="s">
        <v>39</v>
      </c>
      <c r="AD73" t="s">
        <v>46</v>
      </c>
      <c r="AE73" t="s">
        <v>39</v>
      </c>
      <c r="AF73" t="s">
        <v>5</v>
      </c>
      <c r="AG73" t="s">
        <v>5</v>
      </c>
      <c r="AH73" t="s">
        <v>75</v>
      </c>
      <c r="AI73" t="s">
        <v>4118</v>
      </c>
      <c r="AJ73" t="s">
        <v>75</v>
      </c>
      <c r="AK73" t="s">
        <v>4118</v>
      </c>
      <c r="AL73" t="s">
        <v>5</v>
      </c>
    </row>
    <row r="74" spans="1:38" ht="11.25" customHeight="1">
      <c r="A74" t="s">
        <v>5</v>
      </c>
      <c r="B74" t="s">
        <v>31</v>
      </c>
      <c r="C74" t="s">
        <v>33</v>
      </c>
      <c r="D74" t="s">
        <v>5</v>
      </c>
      <c r="E74" t="s">
        <v>1065</v>
      </c>
      <c r="F74" t="s">
        <v>1054</v>
      </c>
      <c r="G74" t="s">
        <v>181</v>
      </c>
      <c r="H74" t="s">
        <v>1077</v>
      </c>
      <c r="I74" t="s">
        <v>1078</v>
      </c>
      <c r="J74" t="s">
        <v>1079</v>
      </c>
      <c r="K74" t="s">
        <v>1080</v>
      </c>
      <c r="L74" t="s">
        <v>1084</v>
      </c>
      <c r="M74" t="s">
        <v>1085</v>
      </c>
      <c r="N74" t="s">
        <v>204</v>
      </c>
      <c r="O74" t="s">
        <v>181</v>
      </c>
      <c r="P74" t="s">
        <v>1077</v>
      </c>
      <c r="Q74" t="s">
        <v>1078</v>
      </c>
      <c r="R74" t="s">
        <v>1079</v>
      </c>
      <c r="S74" t="s">
        <v>1080</v>
      </c>
      <c r="T74" t="s">
        <v>3897</v>
      </c>
      <c r="U74" t="s">
        <v>3898</v>
      </c>
      <c r="V74" t="s">
        <v>684</v>
      </c>
      <c r="W74" t="s">
        <v>3878</v>
      </c>
      <c r="X74" t="s">
        <v>3899</v>
      </c>
      <c r="Y74" t="s">
        <v>3900</v>
      </c>
      <c r="Z74" t="s">
        <v>4119</v>
      </c>
      <c r="AA74" t="s">
        <v>3902</v>
      </c>
      <c r="AB74" t="s">
        <v>684</v>
      </c>
      <c r="AC74" t="s">
        <v>46</v>
      </c>
      <c r="AD74" t="s">
        <v>46</v>
      </c>
      <c r="AE74" t="s">
        <v>46</v>
      </c>
      <c r="AF74" t="s">
        <v>757</v>
      </c>
      <c r="AG74" t="s">
        <v>4120</v>
      </c>
      <c r="AH74" t="s">
        <v>757</v>
      </c>
      <c r="AI74" t="s">
        <v>4120</v>
      </c>
      <c r="AJ74" t="s">
        <v>757</v>
      </c>
      <c r="AK74" t="s">
        <v>4120</v>
      </c>
      <c r="AL74" t="s">
        <v>3883</v>
      </c>
    </row>
    <row r="75" spans="1:38" ht="11.25" customHeight="1">
      <c r="A75" t="s">
        <v>5</v>
      </c>
      <c r="B75" t="s">
        <v>31</v>
      </c>
      <c r="C75" t="s">
        <v>33</v>
      </c>
      <c r="D75" t="s">
        <v>5</v>
      </c>
      <c r="E75" t="s">
        <v>4121</v>
      </c>
      <c r="F75" t="s">
        <v>1054</v>
      </c>
      <c r="G75" t="s">
        <v>95</v>
      </c>
      <c r="H75" t="s">
        <v>3563</v>
      </c>
      <c r="I75" t="s">
        <v>3564</v>
      </c>
      <c r="J75" t="s">
        <v>4122</v>
      </c>
      <c r="K75" t="s">
        <v>4123</v>
      </c>
      <c r="L75" t="s">
        <v>4124</v>
      </c>
      <c r="M75" t="s">
        <v>1060</v>
      </c>
      <c r="N75" t="s">
        <v>204</v>
      </c>
      <c r="O75" t="s">
        <v>95</v>
      </c>
      <c r="P75" t="s">
        <v>3563</v>
      </c>
      <c r="Q75" t="s">
        <v>3564</v>
      </c>
      <c r="R75" t="s">
        <v>4122</v>
      </c>
      <c r="S75" t="s">
        <v>4123</v>
      </c>
      <c r="T75" t="s">
        <v>3897</v>
      </c>
      <c r="U75" t="s">
        <v>3898</v>
      </c>
      <c r="V75" t="s">
        <v>684</v>
      </c>
      <c r="W75" t="s">
        <v>3878</v>
      </c>
      <c r="X75" t="s">
        <v>3899</v>
      </c>
      <c r="Y75" t="s">
        <v>3900</v>
      </c>
      <c r="Z75" t="s">
        <v>4125</v>
      </c>
      <c r="AA75" t="s">
        <v>4126</v>
      </c>
      <c r="AB75" t="s">
        <v>684</v>
      </c>
      <c r="AC75" t="s">
        <v>46</v>
      </c>
      <c r="AD75" t="s">
        <v>46</v>
      </c>
      <c r="AE75" t="s">
        <v>46</v>
      </c>
      <c r="AF75" t="s">
        <v>1189</v>
      </c>
      <c r="AG75" t="s">
        <v>4127</v>
      </c>
      <c r="AH75" t="s">
        <v>1189</v>
      </c>
      <c r="AI75" t="s">
        <v>4127</v>
      </c>
      <c r="AJ75" t="s">
        <v>1189</v>
      </c>
      <c r="AK75" t="s">
        <v>4127</v>
      </c>
      <c r="AL75" t="s">
        <v>3883</v>
      </c>
    </row>
    <row r="76" spans="1:38" ht="11.25" customHeight="1">
      <c r="A76" t="s">
        <v>5</v>
      </c>
      <c r="B76" t="s">
        <v>31</v>
      </c>
      <c r="C76" t="s">
        <v>33</v>
      </c>
      <c r="D76" t="s">
        <v>5</v>
      </c>
      <c r="E76" t="s">
        <v>1101</v>
      </c>
      <c r="F76" t="s">
        <v>1054</v>
      </c>
      <c r="G76" t="s">
        <v>109</v>
      </c>
      <c r="H76" t="s">
        <v>128</v>
      </c>
      <c r="I76" t="s">
        <v>129</v>
      </c>
      <c r="J76" t="s">
        <v>4128</v>
      </c>
      <c r="K76" t="s">
        <v>4129</v>
      </c>
      <c r="L76" t="s">
        <v>4130</v>
      </c>
      <c r="M76" t="s">
        <v>1060</v>
      </c>
      <c r="N76" t="s">
        <v>204</v>
      </c>
      <c r="O76" t="s">
        <v>109</v>
      </c>
      <c r="P76" t="s">
        <v>128</v>
      </c>
      <c r="Q76" t="s">
        <v>129</v>
      </c>
      <c r="R76" t="s">
        <v>4128</v>
      </c>
      <c r="S76" t="s">
        <v>4129</v>
      </c>
      <c r="T76" t="s">
        <v>3876</v>
      </c>
      <c r="U76" t="s">
        <v>3984</v>
      </c>
      <c r="V76" t="s">
        <v>684</v>
      </c>
      <c r="W76" t="s">
        <v>3878</v>
      </c>
      <c r="X76" t="s">
        <v>3899</v>
      </c>
      <c r="Y76" t="s">
        <v>3900</v>
      </c>
      <c r="Z76" t="s">
        <v>4131</v>
      </c>
      <c r="AA76" t="s">
        <v>4132</v>
      </c>
      <c r="AB76" t="s">
        <v>684</v>
      </c>
      <c r="AC76" t="s">
        <v>46</v>
      </c>
      <c r="AD76" t="s">
        <v>46</v>
      </c>
      <c r="AE76" t="s">
        <v>46</v>
      </c>
      <c r="AF76" t="s">
        <v>87</v>
      </c>
      <c r="AG76" t="s">
        <v>4133</v>
      </c>
      <c r="AH76" t="s">
        <v>87</v>
      </c>
      <c r="AI76" t="s">
        <v>4133</v>
      </c>
      <c r="AJ76" t="s">
        <v>87</v>
      </c>
      <c r="AK76" t="s">
        <v>4133</v>
      </c>
      <c r="AL76" t="s">
        <v>3883</v>
      </c>
    </row>
    <row r="77" spans="1:38" ht="11.25" customHeight="1">
      <c r="A77" t="s">
        <v>5</v>
      </c>
      <c r="B77" t="s">
        <v>31</v>
      </c>
      <c r="C77" t="s">
        <v>33</v>
      </c>
      <c r="D77" t="s">
        <v>5</v>
      </c>
      <c r="E77" t="s">
        <v>4134</v>
      </c>
      <c r="F77" t="s">
        <v>1054</v>
      </c>
      <c r="G77" t="s">
        <v>109</v>
      </c>
      <c r="H77" t="s">
        <v>128</v>
      </c>
      <c r="I77" t="s">
        <v>129</v>
      </c>
      <c r="J77" t="s">
        <v>4128</v>
      </c>
      <c r="K77" t="s">
        <v>4129</v>
      </c>
      <c r="L77" t="s">
        <v>1060</v>
      </c>
      <c r="M77" t="s">
        <v>117</v>
      </c>
      <c r="N77" t="s">
        <v>204</v>
      </c>
      <c r="O77" t="s">
        <v>109</v>
      </c>
      <c r="P77" t="s">
        <v>128</v>
      </c>
      <c r="Q77" t="s">
        <v>129</v>
      </c>
      <c r="R77" t="s">
        <v>4128</v>
      </c>
      <c r="S77" t="s">
        <v>4129</v>
      </c>
      <c r="T77" t="s">
        <v>3876</v>
      </c>
      <c r="U77" t="s">
        <v>3880</v>
      </c>
      <c r="V77" t="s">
        <v>684</v>
      </c>
      <c r="W77" t="s">
        <v>3878</v>
      </c>
      <c r="X77" t="s">
        <v>3879</v>
      </c>
      <c r="Y77" t="s">
        <v>3880</v>
      </c>
      <c r="Z77" t="s">
        <v>1060</v>
      </c>
      <c r="AA77" t="s">
        <v>4135</v>
      </c>
      <c r="AB77" t="s">
        <v>684</v>
      </c>
      <c r="AC77" t="s">
        <v>46</v>
      </c>
      <c r="AD77" t="s">
        <v>46</v>
      </c>
      <c r="AE77" t="s">
        <v>46</v>
      </c>
      <c r="AF77" t="s">
        <v>4136</v>
      </c>
      <c r="AG77" t="s">
        <v>4057</v>
      </c>
      <c r="AH77" t="s">
        <v>4136</v>
      </c>
      <c r="AI77" t="s">
        <v>4057</v>
      </c>
      <c r="AJ77" t="s">
        <v>4136</v>
      </c>
      <c r="AK77" t="s">
        <v>4057</v>
      </c>
      <c r="AL77" t="s">
        <v>3883</v>
      </c>
    </row>
    <row r="78" spans="1:38" ht="11.25" customHeight="1">
      <c r="A78" t="s">
        <v>5</v>
      </c>
      <c r="B78" t="s">
        <v>31</v>
      </c>
      <c r="C78" t="s">
        <v>33</v>
      </c>
      <c r="D78" t="s">
        <v>5</v>
      </c>
      <c r="E78" t="s">
        <v>4002</v>
      </c>
      <c r="F78" t="s">
        <v>3892</v>
      </c>
      <c r="G78" t="s">
        <v>109</v>
      </c>
      <c r="H78" t="s">
        <v>128</v>
      </c>
      <c r="I78" t="s">
        <v>129</v>
      </c>
      <c r="J78" t="s">
        <v>1164</v>
      </c>
      <c r="K78" t="s">
        <v>1165</v>
      </c>
      <c r="L78" t="s">
        <v>1166</v>
      </c>
      <c r="M78" t="s">
        <v>1060</v>
      </c>
      <c r="N78" t="s">
        <v>204</v>
      </c>
      <c r="O78" t="s">
        <v>109</v>
      </c>
      <c r="P78" t="s">
        <v>128</v>
      </c>
      <c r="Q78" t="s">
        <v>129</v>
      </c>
      <c r="R78" t="s">
        <v>1164</v>
      </c>
      <c r="S78" t="s">
        <v>1165</v>
      </c>
      <c r="T78" t="s">
        <v>3897</v>
      </c>
      <c r="U78" t="s">
        <v>3898</v>
      </c>
      <c r="V78" t="s">
        <v>684</v>
      </c>
      <c r="W78" t="s">
        <v>3878</v>
      </c>
      <c r="X78" t="s">
        <v>3899</v>
      </c>
      <c r="Y78" t="s">
        <v>3900</v>
      </c>
      <c r="Z78" t="s">
        <v>4137</v>
      </c>
      <c r="AA78" t="s">
        <v>4138</v>
      </c>
      <c r="AB78" t="s">
        <v>684</v>
      </c>
      <c r="AC78" t="s">
        <v>39</v>
      </c>
      <c r="AD78" t="s">
        <v>46</v>
      </c>
      <c r="AE78" t="s">
        <v>39</v>
      </c>
      <c r="AF78" t="s">
        <v>5</v>
      </c>
      <c r="AG78" t="s">
        <v>5</v>
      </c>
      <c r="AH78" t="s">
        <v>74</v>
      </c>
      <c r="AI78" t="s">
        <v>1187</v>
      </c>
      <c r="AJ78" t="s">
        <v>74</v>
      </c>
      <c r="AK78" t="s">
        <v>1187</v>
      </c>
      <c r="AL78" t="s">
        <v>5</v>
      </c>
    </row>
    <row r="79" spans="1:38" ht="11.25" customHeight="1">
      <c r="A79" t="s">
        <v>5</v>
      </c>
      <c r="B79" t="s">
        <v>31</v>
      </c>
      <c r="C79" t="s">
        <v>33</v>
      </c>
      <c r="D79" t="s">
        <v>5</v>
      </c>
      <c r="E79" t="s">
        <v>1122</v>
      </c>
      <c r="F79" t="s">
        <v>1054</v>
      </c>
      <c r="G79" t="s">
        <v>109</v>
      </c>
      <c r="H79" t="s">
        <v>128</v>
      </c>
      <c r="I79" t="s">
        <v>129</v>
      </c>
      <c r="J79" t="s">
        <v>1164</v>
      </c>
      <c r="K79" t="s">
        <v>1165</v>
      </c>
      <c r="L79" t="s">
        <v>1166</v>
      </c>
      <c r="M79" t="s">
        <v>1060</v>
      </c>
      <c r="N79" t="s">
        <v>204</v>
      </c>
      <c r="O79" t="s">
        <v>109</v>
      </c>
      <c r="P79" t="s">
        <v>128</v>
      </c>
      <c r="Q79" t="s">
        <v>129</v>
      </c>
      <c r="R79" t="s">
        <v>1164</v>
      </c>
      <c r="S79" t="s">
        <v>1165</v>
      </c>
      <c r="T79" t="s">
        <v>3897</v>
      </c>
      <c r="U79" t="s">
        <v>3898</v>
      </c>
      <c r="V79" t="s">
        <v>684</v>
      </c>
      <c r="W79" t="s">
        <v>3878</v>
      </c>
      <c r="X79" t="s">
        <v>3899</v>
      </c>
      <c r="Y79" t="s">
        <v>3900</v>
      </c>
      <c r="Z79" t="s">
        <v>4137</v>
      </c>
      <c r="AA79" t="s">
        <v>4138</v>
      </c>
      <c r="AB79" t="s">
        <v>684</v>
      </c>
      <c r="AC79" t="s">
        <v>46</v>
      </c>
      <c r="AD79" t="s">
        <v>46</v>
      </c>
      <c r="AE79" t="s">
        <v>46</v>
      </c>
      <c r="AF79" t="s">
        <v>74</v>
      </c>
      <c r="AG79" t="s">
        <v>1187</v>
      </c>
      <c r="AH79" t="s">
        <v>74</v>
      </c>
      <c r="AI79" t="s">
        <v>1187</v>
      </c>
      <c r="AJ79" t="s">
        <v>74</v>
      </c>
      <c r="AK79" t="s">
        <v>1187</v>
      </c>
      <c r="AL79" t="s">
        <v>3883</v>
      </c>
    </row>
    <row r="80" spans="1:38" ht="11.25" customHeight="1">
      <c r="A80" t="s">
        <v>5</v>
      </c>
      <c r="B80" t="s">
        <v>31</v>
      </c>
      <c r="C80" t="s">
        <v>33</v>
      </c>
      <c r="D80" t="s">
        <v>5</v>
      </c>
      <c r="E80" t="s">
        <v>1053</v>
      </c>
      <c r="F80" t="s">
        <v>1054</v>
      </c>
      <c r="G80" t="s">
        <v>109</v>
      </c>
      <c r="H80" t="s">
        <v>132</v>
      </c>
      <c r="I80" t="s">
        <v>133</v>
      </c>
      <c r="J80" t="s">
        <v>1156</v>
      </c>
      <c r="K80" t="s">
        <v>1157</v>
      </c>
      <c r="L80" t="s">
        <v>4139</v>
      </c>
      <c r="M80" t="s">
        <v>4140</v>
      </c>
      <c r="N80" t="s">
        <v>204</v>
      </c>
      <c r="O80" t="s">
        <v>109</v>
      </c>
      <c r="P80" t="s">
        <v>132</v>
      </c>
      <c r="Q80" t="s">
        <v>133</v>
      </c>
      <c r="R80" t="s">
        <v>1156</v>
      </c>
      <c r="S80" t="s">
        <v>1157</v>
      </c>
      <c r="T80" t="s">
        <v>3897</v>
      </c>
      <c r="U80" t="s">
        <v>3898</v>
      </c>
      <c r="V80" t="s">
        <v>684</v>
      </c>
      <c r="W80" t="s">
        <v>3878</v>
      </c>
      <c r="X80" t="s">
        <v>3899</v>
      </c>
      <c r="Y80" t="s">
        <v>3900</v>
      </c>
      <c r="Z80" t="s">
        <v>4141</v>
      </c>
      <c r="AA80" t="s">
        <v>3902</v>
      </c>
      <c r="AB80" t="s">
        <v>684</v>
      </c>
      <c r="AC80" t="s">
        <v>46</v>
      </c>
      <c r="AD80" t="s">
        <v>46</v>
      </c>
      <c r="AE80" t="s">
        <v>46</v>
      </c>
      <c r="AF80" t="s">
        <v>2163</v>
      </c>
      <c r="AG80" t="s">
        <v>4142</v>
      </c>
      <c r="AH80" t="s">
        <v>2163</v>
      </c>
      <c r="AI80" t="s">
        <v>4142</v>
      </c>
      <c r="AJ80" t="s">
        <v>2163</v>
      </c>
      <c r="AK80" t="s">
        <v>4142</v>
      </c>
      <c r="AL80" t="s">
        <v>3883</v>
      </c>
    </row>
    <row r="81" spans="1:38" ht="11.25" customHeight="1">
      <c r="A81" t="s">
        <v>5</v>
      </c>
      <c r="B81" t="s">
        <v>31</v>
      </c>
      <c r="C81" t="s">
        <v>33</v>
      </c>
      <c r="D81" t="s">
        <v>5</v>
      </c>
      <c r="E81" t="s">
        <v>3904</v>
      </c>
      <c r="F81" t="s">
        <v>3892</v>
      </c>
      <c r="G81" t="s">
        <v>109</v>
      </c>
      <c r="H81" t="s">
        <v>132</v>
      </c>
      <c r="I81" t="s">
        <v>133</v>
      </c>
      <c r="J81" t="s">
        <v>1156</v>
      </c>
      <c r="K81" t="s">
        <v>1157</v>
      </c>
      <c r="L81" t="s">
        <v>4139</v>
      </c>
      <c r="M81" t="s">
        <v>4140</v>
      </c>
      <c r="N81" t="s">
        <v>204</v>
      </c>
      <c r="O81" t="s">
        <v>109</v>
      </c>
      <c r="P81" t="s">
        <v>132</v>
      </c>
      <c r="Q81" t="s">
        <v>133</v>
      </c>
      <c r="R81" t="s">
        <v>1156</v>
      </c>
      <c r="S81" t="s">
        <v>1157</v>
      </c>
      <c r="T81" t="s">
        <v>3897</v>
      </c>
      <c r="U81" t="s">
        <v>3898</v>
      </c>
      <c r="V81" t="s">
        <v>684</v>
      </c>
      <c r="W81" t="s">
        <v>3878</v>
      </c>
      <c r="X81" t="s">
        <v>3899</v>
      </c>
      <c r="Y81" t="s">
        <v>3900</v>
      </c>
      <c r="Z81" t="s">
        <v>4141</v>
      </c>
      <c r="AA81" t="s">
        <v>3902</v>
      </c>
      <c r="AB81" t="s">
        <v>684</v>
      </c>
      <c r="AC81" t="s">
        <v>39</v>
      </c>
      <c r="AD81" t="s">
        <v>46</v>
      </c>
      <c r="AE81" t="s">
        <v>39</v>
      </c>
      <c r="AF81" t="s">
        <v>5</v>
      </c>
      <c r="AG81" t="s">
        <v>5</v>
      </c>
      <c r="AH81" t="s">
        <v>2163</v>
      </c>
      <c r="AI81" t="s">
        <v>4142</v>
      </c>
      <c r="AJ81" t="s">
        <v>2163</v>
      </c>
      <c r="AK81" t="s">
        <v>4142</v>
      </c>
      <c r="AL81" t="s">
        <v>5</v>
      </c>
    </row>
    <row r="82" spans="1:38" ht="11.25" customHeight="1">
      <c r="A82" t="s">
        <v>5</v>
      </c>
      <c r="B82" t="s">
        <v>31</v>
      </c>
      <c r="C82" t="s">
        <v>33</v>
      </c>
      <c r="D82" t="s">
        <v>5</v>
      </c>
      <c r="E82" t="s">
        <v>1155</v>
      </c>
      <c r="F82" t="s">
        <v>1054</v>
      </c>
      <c r="G82" t="s">
        <v>109</v>
      </c>
      <c r="H82" t="s">
        <v>132</v>
      </c>
      <c r="I82" t="s">
        <v>133</v>
      </c>
      <c r="J82" t="s">
        <v>1156</v>
      </c>
      <c r="K82" t="s">
        <v>1157</v>
      </c>
      <c r="L82" t="s">
        <v>1158</v>
      </c>
      <c r="M82" t="s">
        <v>1159</v>
      </c>
      <c r="N82" t="s">
        <v>204</v>
      </c>
      <c r="O82" t="s">
        <v>109</v>
      </c>
      <c r="P82" t="s">
        <v>132</v>
      </c>
      <c r="Q82" t="s">
        <v>133</v>
      </c>
      <c r="R82" t="s">
        <v>1156</v>
      </c>
      <c r="S82" t="s">
        <v>1157</v>
      </c>
      <c r="T82" t="s">
        <v>3876</v>
      </c>
      <c r="U82" t="s">
        <v>3887</v>
      </c>
      <c r="V82" t="s">
        <v>684</v>
      </c>
      <c r="W82" t="s">
        <v>3878</v>
      </c>
      <c r="X82" t="s">
        <v>3879</v>
      </c>
      <c r="Y82" t="s">
        <v>3880</v>
      </c>
      <c r="Z82" t="s">
        <v>4143</v>
      </c>
      <c r="AA82" t="s">
        <v>4144</v>
      </c>
      <c r="AB82" t="s">
        <v>684</v>
      </c>
      <c r="AC82" t="s">
        <v>46</v>
      </c>
      <c r="AD82" t="s">
        <v>46</v>
      </c>
      <c r="AE82" t="s">
        <v>46</v>
      </c>
      <c r="AF82" t="s">
        <v>2273</v>
      </c>
      <c r="AG82" t="s">
        <v>4145</v>
      </c>
      <c r="AH82" t="s">
        <v>2273</v>
      </c>
      <c r="AI82" t="s">
        <v>4145</v>
      </c>
      <c r="AJ82" t="s">
        <v>2273</v>
      </c>
      <c r="AK82" t="s">
        <v>4145</v>
      </c>
      <c r="AL82" t="s">
        <v>3883</v>
      </c>
    </row>
    <row r="83" spans="1:38" ht="11.25" customHeight="1">
      <c r="A83" t="s">
        <v>5</v>
      </c>
      <c r="B83" t="s">
        <v>31</v>
      </c>
      <c r="C83" t="s">
        <v>33</v>
      </c>
      <c r="D83" t="s">
        <v>5</v>
      </c>
      <c r="E83" t="s">
        <v>4146</v>
      </c>
      <c r="F83" t="s">
        <v>1054</v>
      </c>
      <c r="G83" t="s">
        <v>109</v>
      </c>
      <c r="H83" t="s">
        <v>132</v>
      </c>
      <c r="I83" t="s">
        <v>133</v>
      </c>
      <c r="J83" t="s">
        <v>1156</v>
      </c>
      <c r="K83" t="s">
        <v>1157</v>
      </c>
      <c r="L83" t="s">
        <v>1066</v>
      </c>
      <c r="M83" t="s">
        <v>4147</v>
      </c>
      <c r="N83" t="s">
        <v>204</v>
      </c>
      <c r="O83" t="s">
        <v>109</v>
      </c>
      <c r="P83" t="s">
        <v>132</v>
      </c>
      <c r="Q83" t="s">
        <v>133</v>
      </c>
      <c r="R83" t="s">
        <v>1156</v>
      </c>
      <c r="S83" t="s">
        <v>1157</v>
      </c>
      <c r="T83" t="s">
        <v>3876</v>
      </c>
      <c r="U83" t="s">
        <v>3880</v>
      </c>
      <c r="V83" t="s">
        <v>684</v>
      </c>
      <c r="W83" t="s">
        <v>3878</v>
      </c>
      <c r="X83" t="s">
        <v>3879</v>
      </c>
      <c r="Y83" t="s">
        <v>3880</v>
      </c>
      <c r="Z83" t="s">
        <v>169</v>
      </c>
      <c r="AA83" t="s">
        <v>4148</v>
      </c>
      <c r="AB83" t="s">
        <v>684</v>
      </c>
      <c r="AC83" t="s">
        <v>46</v>
      </c>
      <c r="AD83" t="s">
        <v>46</v>
      </c>
      <c r="AE83" t="s">
        <v>46</v>
      </c>
      <c r="AF83" t="s">
        <v>87</v>
      </c>
      <c r="AG83" t="s">
        <v>4149</v>
      </c>
      <c r="AH83" t="s">
        <v>87</v>
      </c>
      <c r="AI83" t="s">
        <v>4149</v>
      </c>
      <c r="AJ83" t="s">
        <v>87</v>
      </c>
      <c r="AK83" t="s">
        <v>4149</v>
      </c>
      <c r="AL83" t="s">
        <v>3883</v>
      </c>
    </row>
    <row r="84" spans="1:38" ht="11.25" customHeight="1">
      <c r="A84" t="s">
        <v>5</v>
      </c>
      <c r="B84" t="s">
        <v>31</v>
      </c>
      <c r="C84" t="s">
        <v>33</v>
      </c>
      <c r="D84" t="s">
        <v>5</v>
      </c>
      <c r="E84" t="s">
        <v>1065</v>
      </c>
      <c r="F84" t="s">
        <v>1054</v>
      </c>
      <c r="G84" t="s">
        <v>109</v>
      </c>
      <c r="H84" t="s">
        <v>132</v>
      </c>
      <c r="I84" t="s">
        <v>133</v>
      </c>
      <c r="J84" t="s">
        <v>1156</v>
      </c>
      <c r="K84" t="s">
        <v>1157</v>
      </c>
      <c r="L84" t="s">
        <v>4150</v>
      </c>
      <c r="M84" t="s">
        <v>1060</v>
      </c>
      <c r="N84" t="s">
        <v>204</v>
      </c>
      <c r="O84" t="s">
        <v>109</v>
      </c>
      <c r="P84" t="s">
        <v>132</v>
      </c>
      <c r="Q84" t="s">
        <v>133</v>
      </c>
      <c r="R84" t="s">
        <v>1156</v>
      </c>
      <c r="S84" t="s">
        <v>1157</v>
      </c>
      <c r="T84" t="s">
        <v>3897</v>
      </c>
      <c r="U84" t="s">
        <v>3898</v>
      </c>
      <c r="V84" t="s">
        <v>684</v>
      </c>
      <c r="W84" t="s">
        <v>3878</v>
      </c>
      <c r="X84" t="s">
        <v>3899</v>
      </c>
      <c r="Y84" t="s">
        <v>3900</v>
      </c>
      <c r="Z84" t="s">
        <v>4151</v>
      </c>
      <c r="AA84" t="s">
        <v>3902</v>
      </c>
      <c r="AB84" t="s">
        <v>684</v>
      </c>
      <c r="AC84" t="s">
        <v>46</v>
      </c>
      <c r="AD84" t="s">
        <v>46</v>
      </c>
      <c r="AE84" t="s">
        <v>46</v>
      </c>
      <c r="AF84" t="s">
        <v>82</v>
      </c>
      <c r="AG84" t="s">
        <v>4152</v>
      </c>
      <c r="AH84" t="s">
        <v>82</v>
      </c>
      <c r="AI84" t="s">
        <v>4152</v>
      </c>
      <c r="AJ84" t="s">
        <v>82</v>
      </c>
      <c r="AK84" t="s">
        <v>4152</v>
      </c>
      <c r="AL84" t="s">
        <v>3883</v>
      </c>
    </row>
    <row r="85" spans="1:38" ht="11.25" customHeight="1">
      <c r="A85" t="s">
        <v>5</v>
      </c>
      <c r="B85" t="s">
        <v>31</v>
      </c>
      <c r="C85" t="s">
        <v>33</v>
      </c>
      <c r="D85" t="s">
        <v>5</v>
      </c>
      <c r="E85" t="s">
        <v>3911</v>
      </c>
      <c r="F85" t="s">
        <v>3892</v>
      </c>
      <c r="G85" t="s">
        <v>109</v>
      </c>
      <c r="H85" t="s">
        <v>132</v>
      </c>
      <c r="I85" t="s">
        <v>133</v>
      </c>
      <c r="J85" t="s">
        <v>1156</v>
      </c>
      <c r="K85" t="s">
        <v>1157</v>
      </c>
      <c r="L85" t="s">
        <v>4150</v>
      </c>
      <c r="M85" t="s">
        <v>1060</v>
      </c>
      <c r="N85" t="s">
        <v>204</v>
      </c>
      <c r="O85" t="s">
        <v>109</v>
      </c>
      <c r="P85" t="s">
        <v>132</v>
      </c>
      <c r="Q85" t="s">
        <v>133</v>
      </c>
      <c r="R85" t="s">
        <v>1156</v>
      </c>
      <c r="S85" t="s">
        <v>1157</v>
      </c>
      <c r="T85" t="s">
        <v>3897</v>
      </c>
      <c r="U85" t="s">
        <v>3898</v>
      </c>
      <c r="V85" t="s">
        <v>684</v>
      </c>
      <c r="W85" t="s">
        <v>3878</v>
      </c>
      <c r="X85" t="s">
        <v>3899</v>
      </c>
      <c r="Y85" t="s">
        <v>3900</v>
      </c>
      <c r="Z85" t="s">
        <v>4151</v>
      </c>
      <c r="AA85" t="s">
        <v>3902</v>
      </c>
      <c r="AB85" t="s">
        <v>684</v>
      </c>
      <c r="AC85" t="s">
        <v>39</v>
      </c>
      <c r="AD85" t="s">
        <v>46</v>
      </c>
      <c r="AE85" t="s">
        <v>39</v>
      </c>
      <c r="AF85" t="s">
        <v>5</v>
      </c>
      <c r="AG85" t="s">
        <v>5</v>
      </c>
      <c r="AH85" t="s">
        <v>82</v>
      </c>
      <c r="AI85" t="s">
        <v>4152</v>
      </c>
      <c r="AJ85" t="s">
        <v>82</v>
      </c>
      <c r="AK85" t="s">
        <v>4152</v>
      </c>
      <c r="AL85" t="s">
        <v>5</v>
      </c>
    </row>
    <row r="86" spans="1:38" ht="11.25" customHeight="1">
      <c r="A86" t="s">
        <v>5</v>
      </c>
      <c r="B86" t="s">
        <v>31</v>
      </c>
      <c r="C86" t="s">
        <v>33</v>
      </c>
      <c r="D86" t="s">
        <v>5</v>
      </c>
      <c r="E86" t="s">
        <v>1145</v>
      </c>
      <c r="F86" t="s">
        <v>1054</v>
      </c>
      <c r="G86" t="s">
        <v>109</v>
      </c>
      <c r="H86" t="s">
        <v>132</v>
      </c>
      <c r="I86" t="s">
        <v>133</v>
      </c>
      <c r="J86" t="s">
        <v>1156</v>
      </c>
      <c r="K86" t="s">
        <v>1157</v>
      </c>
      <c r="L86" t="s">
        <v>3957</v>
      </c>
      <c r="M86" t="s">
        <v>1060</v>
      </c>
      <c r="N86" t="s">
        <v>204</v>
      </c>
      <c r="O86" t="s">
        <v>109</v>
      </c>
      <c r="P86" t="s">
        <v>132</v>
      </c>
      <c r="Q86" t="s">
        <v>133</v>
      </c>
      <c r="R86" t="s">
        <v>1156</v>
      </c>
      <c r="S86" t="s">
        <v>1157</v>
      </c>
      <c r="T86" t="s">
        <v>3897</v>
      </c>
      <c r="U86" t="s">
        <v>3898</v>
      </c>
      <c r="V86" t="s">
        <v>684</v>
      </c>
      <c r="W86" t="s">
        <v>3878</v>
      </c>
      <c r="X86" t="s">
        <v>4153</v>
      </c>
      <c r="Y86" t="s">
        <v>3900</v>
      </c>
      <c r="Z86" t="s">
        <v>4154</v>
      </c>
      <c r="AA86" t="s">
        <v>4155</v>
      </c>
      <c r="AB86" t="s">
        <v>684</v>
      </c>
      <c r="AC86" t="s">
        <v>46</v>
      </c>
      <c r="AD86" t="s">
        <v>46</v>
      </c>
      <c r="AE86" t="s">
        <v>46</v>
      </c>
      <c r="AF86" t="s">
        <v>4156</v>
      </c>
      <c r="AG86" t="s">
        <v>4157</v>
      </c>
      <c r="AH86" t="s">
        <v>4156</v>
      </c>
      <c r="AI86" t="s">
        <v>4157</v>
      </c>
      <c r="AJ86" t="s">
        <v>4156</v>
      </c>
      <c r="AK86" t="s">
        <v>4157</v>
      </c>
      <c r="AL86" t="s">
        <v>3883</v>
      </c>
    </row>
    <row r="87" spans="1:38" ht="11.25" customHeight="1">
      <c r="A87" t="s">
        <v>5</v>
      </c>
      <c r="B87" t="s">
        <v>31</v>
      </c>
      <c r="C87" t="s">
        <v>33</v>
      </c>
      <c r="D87" t="s">
        <v>5</v>
      </c>
      <c r="E87" t="s">
        <v>1069</v>
      </c>
      <c r="F87" t="s">
        <v>1054</v>
      </c>
      <c r="G87" t="s">
        <v>109</v>
      </c>
      <c r="H87" t="s">
        <v>3572</v>
      </c>
      <c r="I87" t="s">
        <v>3573</v>
      </c>
      <c r="J87" t="s">
        <v>4158</v>
      </c>
      <c r="K87" t="s">
        <v>4159</v>
      </c>
      <c r="L87" t="s">
        <v>4160</v>
      </c>
      <c r="M87" t="s">
        <v>1060</v>
      </c>
      <c r="N87" t="s">
        <v>204</v>
      </c>
      <c r="O87" t="s">
        <v>109</v>
      </c>
      <c r="P87" t="s">
        <v>3572</v>
      </c>
      <c r="Q87" t="s">
        <v>3573</v>
      </c>
      <c r="R87" t="s">
        <v>4158</v>
      </c>
      <c r="S87" t="s">
        <v>4159</v>
      </c>
      <c r="T87" t="s">
        <v>3897</v>
      </c>
      <c r="U87" t="s">
        <v>3898</v>
      </c>
      <c r="V87" t="s">
        <v>684</v>
      </c>
      <c r="W87" t="s">
        <v>3878</v>
      </c>
      <c r="X87" t="s">
        <v>3899</v>
      </c>
      <c r="Y87" t="s">
        <v>3900</v>
      </c>
      <c r="Z87" t="s">
        <v>4161</v>
      </c>
      <c r="AA87" t="s">
        <v>4162</v>
      </c>
      <c r="AB87" t="s">
        <v>684</v>
      </c>
      <c r="AC87" t="s">
        <v>46</v>
      </c>
      <c r="AD87" t="s">
        <v>46</v>
      </c>
      <c r="AE87" t="s">
        <v>46</v>
      </c>
      <c r="AF87" t="s">
        <v>74</v>
      </c>
      <c r="AG87" t="s">
        <v>4163</v>
      </c>
      <c r="AH87" t="s">
        <v>74</v>
      </c>
      <c r="AI87" t="s">
        <v>4163</v>
      </c>
      <c r="AJ87" t="s">
        <v>74</v>
      </c>
      <c r="AK87" t="s">
        <v>4163</v>
      </c>
      <c r="AL87" t="s">
        <v>3883</v>
      </c>
    </row>
    <row r="88" spans="1:38" ht="11.25" customHeight="1">
      <c r="A88" t="s">
        <v>5</v>
      </c>
      <c r="B88" t="s">
        <v>31</v>
      </c>
      <c r="C88" t="s">
        <v>33</v>
      </c>
      <c r="D88" t="s">
        <v>5</v>
      </c>
      <c r="E88" t="s">
        <v>1131</v>
      </c>
      <c r="F88" t="s">
        <v>1070</v>
      </c>
      <c r="G88" t="s">
        <v>109</v>
      </c>
      <c r="H88" t="s">
        <v>3572</v>
      </c>
      <c r="I88" t="s">
        <v>3573</v>
      </c>
      <c r="J88" t="s">
        <v>4164</v>
      </c>
      <c r="K88" t="s">
        <v>4165</v>
      </c>
      <c r="L88" t="s">
        <v>4166</v>
      </c>
      <c r="M88" t="s">
        <v>1060</v>
      </c>
      <c r="N88" t="s">
        <v>204</v>
      </c>
      <c r="O88" t="s">
        <v>109</v>
      </c>
      <c r="P88" t="s">
        <v>3572</v>
      </c>
      <c r="Q88" t="s">
        <v>3573</v>
      </c>
      <c r="R88" t="s">
        <v>4164</v>
      </c>
      <c r="S88" t="s">
        <v>4165</v>
      </c>
      <c r="T88" t="s">
        <v>3897</v>
      </c>
      <c r="U88" t="s">
        <v>3898</v>
      </c>
      <c r="V88" t="s">
        <v>684</v>
      </c>
      <c r="W88" t="s">
        <v>3878</v>
      </c>
      <c r="X88" t="s">
        <v>3899</v>
      </c>
      <c r="Y88" t="s">
        <v>3900</v>
      </c>
      <c r="Z88" t="s">
        <v>4167</v>
      </c>
      <c r="AA88" t="s">
        <v>4007</v>
      </c>
      <c r="AB88" t="s">
        <v>684</v>
      </c>
      <c r="AC88" t="s">
        <v>46</v>
      </c>
      <c r="AD88" t="s">
        <v>39</v>
      </c>
      <c r="AE88" t="s">
        <v>39</v>
      </c>
      <c r="AF88" t="s">
        <v>87</v>
      </c>
      <c r="AG88" t="s">
        <v>4168</v>
      </c>
      <c r="AH88" t="s">
        <v>5</v>
      </c>
      <c r="AI88" t="s">
        <v>5</v>
      </c>
      <c r="AJ88" t="s">
        <v>5</v>
      </c>
      <c r="AK88" t="s">
        <v>5</v>
      </c>
      <c r="AL88" t="s">
        <v>3883</v>
      </c>
    </row>
    <row r="89" spans="1:38" ht="11.25" customHeight="1">
      <c r="A89" t="s">
        <v>5</v>
      </c>
      <c r="B89" t="s">
        <v>31</v>
      </c>
      <c r="C89" t="s">
        <v>33</v>
      </c>
      <c r="D89" t="s">
        <v>5</v>
      </c>
      <c r="E89" t="s">
        <v>4169</v>
      </c>
      <c r="F89" t="s">
        <v>1054</v>
      </c>
      <c r="G89" t="s">
        <v>109</v>
      </c>
      <c r="H89" t="s">
        <v>124</v>
      </c>
      <c r="I89" t="s">
        <v>125</v>
      </c>
      <c r="J89" t="s">
        <v>4170</v>
      </c>
      <c r="K89" t="s">
        <v>4171</v>
      </c>
      <c r="L89" t="s">
        <v>4172</v>
      </c>
      <c r="M89" t="s">
        <v>1060</v>
      </c>
      <c r="N89" t="s">
        <v>204</v>
      </c>
      <c r="O89" t="s">
        <v>109</v>
      </c>
      <c r="P89" t="s">
        <v>124</v>
      </c>
      <c r="Q89" t="s">
        <v>125</v>
      </c>
      <c r="R89" t="s">
        <v>4170</v>
      </c>
      <c r="S89" t="s">
        <v>4171</v>
      </c>
      <c r="T89" t="s">
        <v>3876</v>
      </c>
      <c r="U89" t="s">
        <v>3880</v>
      </c>
      <c r="V89" t="s">
        <v>684</v>
      </c>
      <c r="W89" t="s">
        <v>3878</v>
      </c>
      <c r="X89" t="s">
        <v>3879</v>
      </c>
      <c r="Y89" t="s">
        <v>3880</v>
      </c>
      <c r="Z89" t="s">
        <v>1060</v>
      </c>
      <c r="AA89" t="s">
        <v>4135</v>
      </c>
      <c r="AB89" t="s">
        <v>684</v>
      </c>
      <c r="AC89" t="s">
        <v>46</v>
      </c>
      <c r="AD89" t="s">
        <v>46</v>
      </c>
      <c r="AE89" t="s">
        <v>46</v>
      </c>
      <c r="AF89" t="s">
        <v>4173</v>
      </c>
      <c r="AG89" t="s">
        <v>4174</v>
      </c>
      <c r="AH89" t="s">
        <v>4173</v>
      </c>
      <c r="AI89" t="s">
        <v>4174</v>
      </c>
      <c r="AJ89" t="s">
        <v>4173</v>
      </c>
      <c r="AK89" t="s">
        <v>4174</v>
      </c>
      <c r="AL89" t="s">
        <v>3883</v>
      </c>
    </row>
    <row r="90" spans="1:38" ht="11.25" customHeight="1">
      <c r="A90" t="s">
        <v>5</v>
      </c>
      <c r="B90" t="s">
        <v>31</v>
      </c>
      <c r="C90" t="s">
        <v>33</v>
      </c>
      <c r="D90" t="s">
        <v>5</v>
      </c>
      <c r="E90" t="s">
        <v>4175</v>
      </c>
      <c r="F90" t="s">
        <v>1054</v>
      </c>
      <c r="G90" t="s">
        <v>106</v>
      </c>
      <c r="H90" t="s">
        <v>1124</v>
      </c>
      <c r="I90" t="s">
        <v>1125</v>
      </c>
      <c r="J90" t="s">
        <v>4176</v>
      </c>
      <c r="K90" t="s">
        <v>4177</v>
      </c>
      <c r="L90" t="s">
        <v>4178</v>
      </c>
      <c r="M90" t="s">
        <v>1060</v>
      </c>
      <c r="N90" t="s">
        <v>204</v>
      </c>
      <c r="O90" t="s">
        <v>106</v>
      </c>
      <c r="P90" t="s">
        <v>1124</v>
      </c>
      <c r="Q90" t="s">
        <v>1125</v>
      </c>
      <c r="R90" t="s">
        <v>4176</v>
      </c>
      <c r="S90" t="s">
        <v>4177</v>
      </c>
      <c r="T90" t="s">
        <v>3876</v>
      </c>
      <c r="U90" t="s">
        <v>3877</v>
      </c>
      <c r="V90" t="s">
        <v>684</v>
      </c>
      <c r="W90" t="s">
        <v>3878</v>
      </c>
      <c r="X90" t="s">
        <v>3879</v>
      </c>
      <c r="Y90" t="s">
        <v>3880</v>
      </c>
      <c r="Z90" t="s">
        <v>4040</v>
      </c>
      <c r="AA90" t="s">
        <v>4179</v>
      </c>
      <c r="AB90" t="s">
        <v>684</v>
      </c>
      <c r="AC90" t="s">
        <v>46</v>
      </c>
      <c r="AD90" t="s">
        <v>46</v>
      </c>
      <c r="AE90" t="s">
        <v>46</v>
      </c>
      <c r="AF90" t="s">
        <v>3923</v>
      </c>
      <c r="AG90" t="s">
        <v>4180</v>
      </c>
      <c r="AH90" t="s">
        <v>3923</v>
      </c>
      <c r="AI90" t="s">
        <v>4180</v>
      </c>
      <c r="AJ90" t="s">
        <v>3923</v>
      </c>
      <c r="AK90" t="s">
        <v>4180</v>
      </c>
      <c r="AL90" t="s">
        <v>3883</v>
      </c>
    </row>
    <row r="91" spans="1:38" ht="11.25" customHeight="1">
      <c r="A91" t="s">
        <v>5</v>
      </c>
      <c r="B91" t="s">
        <v>31</v>
      </c>
      <c r="C91" t="s">
        <v>33</v>
      </c>
      <c r="D91" t="s">
        <v>5</v>
      </c>
      <c r="E91" t="s">
        <v>1111</v>
      </c>
      <c r="F91" t="s">
        <v>1054</v>
      </c>
      <c r="G91" t="s">
        <v>106</v>
      </c>
      <c r="H91" t="s">
        <v>1124</v>
      </c>
      <c r="I91" t="s">
        <v>1125</v>
      </c>
      <c r="J91" t="s">
        <v>4181</v>
      </c>
      <c r="K91" t="s">
        <v>4182</v>
      </c>
      <c r="L91" t="s">
        <v>4183</v>
      </c>
      <c r="M91" t="s">
        <v>1060</v>
      </c>
      <c r="N91" t="s">
        <v>204</v>
      </c>
      <c r="O91" t="s">
        <v>106</v>
      </c>
      <c r="P91" t="s">
        <v>1124</v>
      </c>
      <c r="Q91" t="s">
        <v>1125</v>
      </c>
      <c r="R91" t="s">
        <v>4181</v>
      </c>
      <c r="S91" t="s">
        <v>4182</v>
      </c>
      <c r="T91" t="s">
        <v>3876</v>
      </c>
      <c r="U91" t="s">
        <v>3877</v>
      </c>
      <c r="V91" t="s">
        <v>684</v>
      </c>
      <c r="W91" t="s">
        <v>3878</v>
      </c>
      <c r="X91" t="s">
        <v>3879</v>
      </c>
      <c r="Y91" t="s">
        <v>3880</v>
      </c>
      <c r="Z91" t="s">
        <v>4040</v>
      </c>
      <c r="AA91" t="s">
        <v>4184</v>
      </c>
      <c r="AB91" t="s">
        <v>684</v>
      </c>
      <c r="AC91" t="s">
        <v>46</v>
      </c>
      <c r="AD91" t="s">
        <v>46</v>
      </c>
      <c r="AE91" t="s">
        <v>46</v>
      </c>
      <c r="AF91" t="s">
        <v>1183</v>
      </c>
      <c r="AG91" t="s">
        <v>4185</v>
      </c>
      <c r="AH91" t="s">
        <v>1183</v>
      </c>
      <c r="AI91" t="s">
        <v>4185</v>
      </c>
      <c r="AJ91" t="s">
        <v>1183</v>
      </c>
      <c r="AK91" t="s">
        <v>4185</v>
      </c>
      <c r="AL91" t="s">
        <v>3883</v>
      </c>
    </row>
    <row r="92" spans="1:38" ht="11.25" customHeight="1">
      <c r="A92" t="s">
        <v>5</v>
      </c>
      <c r="B92" t="s">
        <v>31</v>
      </c>
      <c r="C92" t="s">
        <v>33</v>
      </c>
      <c r="D92" t="s">
        <v>5</v>
      </c>
      <c r="E92" t="s">
        <v>1101</v>
      </c>
      <c r="F92" t="s">
        <v>1054</v>
      </c>
      <c r="G92" t="s">
        <v>106</v>
      </c>
      <c r="H92" t="s">
        <v>1124</v>
      </c>
      <c r="I92" t="s">
        <v>1125</v>
      </c>
      <c r="J92" t="s">
        <v>1126</v>
      </c>
      <c r="K92" t="s">
        <v>1127</v>
      </c>
      <c r="L92" t="s">
        <v>1128</v>
      </c>
      <c r="M92" t="s">
        <v>1060</v>
      </c>
      <c r="N92" t="s">
        <v>204</v>
      </c>
      <c r="O92" t="s">
        <v>106</v>
      </c>
      <c r="P92" t="s">
        <v>1124</v>
      </c>
      <c r="Q92" t="s">
        <v>1125</v>
      </c>
      <c r="R92" t="s">
        <v>1126</v>
      </c>
      <c r="S92" t="s">
        <v>1127</v>
      </c>
      <c r="T92" t="s">
        <v>3897</v>
      </c>
      <c r="U92" t="s">
        <v>3898</v>
      </c>
      <c r="V92" t="s">
        <v>684</v>
      </c>
      <c r="W92" t="s">
        <v>3878</v>
      </c>
      <c r="X92" t="s">
        <v>3899</v>
      </c>
      <c r="Y92" t="s">
        <v>3900</v>
      </c>
      <c r="Z92" t="s">
        <v>4186</v>
      </c>
      <c r="AA92" t="s">
        <v>4187</v>
      </c>
      <c r="AB92" t="s">
        <v>684</v>
      </c>
      <c r="AC92" t="s">
        <v>46</v>
      </c>
      <c r="AD92" t="s">
        <v>46</v>
      </c>
      <c r="AE92" t="s">
        <v>46</v>
      </c>
      <c r="AF92" t="s">
        <v>74</v>
      </c>
      <c r="AG92" t="s">
        <v>4188</v>
      </c>
      <c r="AH92" t="s">
        <v>74</v>
      </c>
      <c r="AI92" t="s">
        <v>4188</v>
      </c>
      <c r="AJ92" t="s">
        <v>74</v>
      </c>
      <c r="AK92" t="s">
        <v>4188</v>
      </c>
      <c r="AL92" t="s">
        <v>3883</v>
      </c>
    </row>
    <row r="93" spans="1:38" ht="11.25" customHeight="1">
      <c r="A93" t="s">
        <v>5</v>
      </c>
      <c r="B93" t="s">
        <v>31</v>
      </c>
      <c r="C93" t="s">
        <v>33</v>
      </c>
      <c r="D93" t="s">
        <v>5</v>
      </c>
      <c r="E93" t="s">
        <v>1154</v>
      </c>
      <c r="F93" t="s">
        <v>1054</v>
      </c>
      <c r="G93" t="s">
        <v>106</v>
      </c>
      <c r="H93" t="s">
        <v>1149</v>
      </c>
      <c r="I93" t="s">
        <v>1150</v>
      </c>
      <c r="J93" t="s">
        <v>1151</v>
      </c>
      <c r="K93" t="s">
        <v>1152</v>
      </c>
      <c r="L93" t="s">
        <v>1153</v>
      </c>
      <c r="M93" t="s">
        <v>1060</v>
      </c>
      <c r="N93" t="s">
        <v>204</v>
      </c>
      <c r="O93" t="s">
        <v>106</v>
      </c>
      <c r="P93" t="s">
        <v>1149</v>
      </c>
      <c r="Q93" t="s">
        <v>1150</v>
      </c>
      <c r="R93" t="s">
        <v>1151</v>
      </c>
      <c r="S93" t="s">
        <v>1152</v>
      </c>
      <c r="T93" t="s">
        <v>3876</v>
      </c>
      <c r="U93" t="s">
        <v>3877</v>
      </c>
      <c r="V93" t="s">
        <v>684</v>
      </c>
      <c r="W93" t="s">
        <v>3878</v>
      </c>
      <c r="X93" t="s">
        <v>3879</v>
      </c>
      <c r="Y93" t="s">
        <v>3880</v>
      </c>
      <c r="Z93" t="s">
        <v>4040</v>
      </c>
      <c r="AA93" t="s">
        <v>4184</v>
      </c>
      <c r="AB93" t="s">
        <v>684</v>
      </c>
      <c r="AC93" t="s">
        <v>46</v>
      </c>
      <c r="AD93" t="s">
        <v>46</v>
      </c>
      <c r="AE93" t="s">
        <v>46</v>
      </c>
      <c r="AF93" t="s">
        <v>4189</v>
      </c>
      <c r="AG93" t="s">
        <v>4190</v>
      </c>
      <c r="AH93" t="s">
        <v>4189</v>
      </c>
      <c r="AI93" t="s">
        <v>4190</v>
      </c>
      <c r="AJ93" t="s">
        <v>4189</v>
      </c>
      <c r="AK93" t="s">
        <v>4190</v>
      </c>
      <c r="AL93" t="s">
        <v>3883</v>
      </c>
    </row>
    <row r="94" spans="1:38" ht="11.25" customHeight="1">
      <c r="A94" t="s">
        <v>5</v>
      </c>
      <c r="B94" t="s">
        <v>31</v>
      </c>
      <c r="C94" t="s">
        <v>33</v>
      </c>
      <c r="D94" t="s">
        <v>5</v>
      </c>
      <c r="E94" t="s">
        <v>1148</v>
      </c>
      <c r="F94" t="s">
        <v>1054</v>
      </c>
      <c r="G94" t="s">
        <v>106</v>
      </c>
      <c r="H94" t="s">
        <v>1149</v>
      </c>
      <c r="I94" t="s">
        <v>1150</v>
      </c>
      <c r="J94" t="s">
        <v>1151</v>
      </c>
      <c r="K94" t="s">
        <v>1152</v>
      </c>
      <c r="L94" t="s">
        <v>1153</v>
      </c>
      <c r="M94" t="s">
        <v>1060</v>
      </c>
      <c r="N94" t="s">
        <v>204</v>
      </c>
      <c r="O94" t="s">
        <v>106</v>
      </c>
      <c r="P94" t="s">
        <v>1149</v>
      </c>
      <c r="Q94" t="s">
        <v>1150</v>
      </c>
      <c r="R94" t="s">
        <v>1151</v>
      </c>
      <c r="S94" t="s">
        <v>1152</v>
      </c>
      <c r="T94" t="s">
        <v>3876</v>
      </c>
      <c r="U94" t="s">
        <v>3877</v>
      </c>
      <c r="V94" t="s">
        <v>684</v>
      </c>
      <c r="W94" t="s">
        <v>3878</v>
      </c>
      <c r="X94" t="s">
        <v>3879</v>
      </c>
      <c r="Y94" t="s">
        <v>3880</v>
      </c>
      <c r="Z94" t="s">
        <v>4040</v>
      </c>
      <c r="AA94" t="s">
        <v>4191</v>
      </c>
      <c r="AB94" t="s">
        <v>684</v>
      </c>
      <c r="AC94" t="s">
        <v>46</v>
      </c>
      <c r="AD94" t="s">
        <v>46</v>
      </c>
      <c r="AE94" t="s">
        <v>46</v>
      </c>
      <c r="AF94" t="s">
        <v>204</v>
      </c>
      <c r="AG94" t="s">
        <v>3973</v>
      </c>
      <c r="AH94" t="s">
        <v>204</v>
      </c>
      <c r="AI94" t="s">
        <v>3973</v>
      </c>
      <c r="AJ94" t="s">
        <v>204</v>
      </c>
      <c r="AK94" t="s">
        <v>3973</v>
      </c>
      <c r="AL94" t="s">
        <v>3992</v>
      </c>
    </row>
    <row r="95" spans="1:38" ht="11.25" customHeight="1">
      <c r="A95" t="s">
        <v>5</v>
      </c>
      <c r="B95" t="s">
        <v>31</v>
      </c>
      <c r="C95" t="s">
        <v>33</v>
      </c>
      <c r="D95" t="s">
        <v>5</v>
      </c>
      <c r="E95" t="s">
        <v>4192</v>
      </c>
      <c r="F95" t="s">
        <v>1054</v>
      </c>
      <c r="G95" t="s">
        <v>106</v>
      </c>
      <c r="H95" t="s">
        <v>3580</v>
      </c>
      <c r="I95" t="s">
        <v>3581</v>
      </c>
      <c r="J95" t="s">
        <v>4193</v>
      </c>
      <c r="K95" t="s">
        <v>4194</v>
      </c>
      <c r="L95" t="s">
        <v>4195</v>
      </c>
      <c r="M95" t="s">
        <v>1060</v>
      </c>
      <c r="N95" t="s">
        <v>204</v>
      </c>
      <c r="O95" t="s">
        <v>106</v>
      </c>
      <c r="P95" t="s">
        <v>3580</v>
      </c>
      <c r="Q95" t="s">
        <v>3581</v>
      </c>
      <c r="R95" t="s">
        <v>4193</v>
      </c>
      <c r="S95" t="s">
        <v>4194</v>
      </c>
      <c r="T95" t="s">
        <v>3876</v>
      </c>
      <c r="U95" t="s">
        <v>3877</v>
      </c>
      <c r="V95" t="s">
        <v>684</v>
      </c>
      <c r="W95" t="s">
        <v>3878</v>
      </c>
      <c r="X95" t="s">
        <v>3879</v>
      </c>
      <c r="Y95" t="s">
        <v>3880</v>
      </c>
      <c r="Z95" t="s">
        <v>4040</v>
      </c>
      <c r="AA95" t="s">
        <v>4184</v>
      </c>
      <c r="AB95" t="s">
        <v>684</v>
      </c>
      <c r="AC95" t="s">
        <v>46</v>
      </c>
      <c r="AD95" t="s">
        <v>46</v>
      </c>
      <c r="AE95" t="s">
        <v>46</v>
      </c>
      <c r="AF95" t="s">
        <v>4196</v>
      </c>
      <c r="AG95" t="s">
        <v>4197</v>
      </c>
      <c r="AH95" t="s">
        <v>4196</v>
      </c>
      <c r="AI95" t="s">
        <v>4197</v>
      </c>
      <c r="AJ95" t="s">
        <v>4196</v>
      </c>
      <c r="AK95" t="s">
        <v>4197</v>
      </c>
      <c r="AL95" t="s">
        <v>3883</v>
      </c>
    </row>
    <row r="96" spans="1:38" ht="11.25" customHeight="1">
      <c r="A96" t="s">
        <v>5</v>
      </c>
      <c r="B96" t="s">
        <v>31</v>
      </c>
      <c r="C96" t="s">
        <v>33</v>
      </c>
      <c r="D96" t="s">
        <v>5</v>
      </c>
      <c r="E96" t="s">
        <v>4198</v>
      </c>
      <c r="F96" t="s">
        <v>1054</v>
      </c>
      <c r="G96" t="s">
        <v>106</v>
      </c>
      <c r="H96" t="s">
        <v>3583</v>
      </c>
      <c r="I96" t="s">
        <v>3584</v>
      </c>
      <c r="J96" t="s">
        <v>4199</v>
      </c>
      <c r="K96" t="s">
        <v>4200</v>
      </c>
      <c r="L96" t="s">
        <v>4201</v>
      </c>
      <c r="M96" t="s">
        <v>1060</v>
      </c>
      <c r="N96" t="s">
        <v>204</v>
      </c>
      <c r="O96" t="s">
        <v>106</v>
      </c>
      <c r="P96" t="s">
        <v>3583</v>
      </c>
      <c r="Q96" t="s">
        <v>3584</v>
      </c>
      <c r="R96" t="s">
        <v>4199</v>
      </c>
      <c r="S96" t="s">
        <v>4200</v>
      </c>
      <c r="T96" t="s">
        <v>3876</v>
      </c>
      <c r="U96" t="s">
        <v>3880</v>
      </c>
      <c r="V96" t="s">
        <v>684</v>
      </c>
      <c r="W96" t="s">
        <v>3878</v>
      </c>
      <c r="X96" t="s">
        <v>3879</v>
      </c>
      <c r="Y96" t="s">
        <v>3880</v>
      </c>
      <c r="Z96" t="s">
        <v>4202</v>
      </c>
      <c r="AA96" t="s">
        <v>4203</v>
      </c>
      <c r="AB96" t="s">
        <v>684</v>
      </c>
      <c r="AC96" t="s">
        <v>46</v>
      </c>
      <c r="AD96" t="s">
        <v>46</v>
      </c>
      <c r="AE96" t="s">
        <v>46</v>
      </c>
      <c r="AF96" t="s">
        <v>4204</v>
      </c>
      <c r="AG96" t="s">
        <v>4057</v>
      </c>
      <c r="AH96" t="s">
        <v>4204</v>
      </c>
      <c r="AI96" t="s">
        <v>4057</v>
      </c>
      <c r="AJ96" t="s">
        <v>4204</v>
      </c>
      <c r="AK96" t="s">
        <v>4057</v>
      </c>
      <c r="AL96" t="s">
        <v>3883</v>
      </c>
    </row>
    <row r="97" spans="1:38" ht="11.25" customHeight="1">
      <c r="A97" t="s">
        <v>5</v>
      </c>
      <c r="B97" t="s">
        <v>31</v>
      </c>
      <c r="C97" t="s">
        <v>33</v>
      </c>
      <c r="D97" t="s">
        <v>5</v>
      </c>
      <c r="E97" t="s">
        <v>3919</v>
      </c>
      <c r="F97" t="s">
        <v>1054</v>
      </c>
      <c r="G97" t="s">
        <v>106</v>
      </c>
      <c r="H97" t="s">
        <v>3583</v>
      </c>
      <c r="I97" t="s">
        <v>3584</v>
      </c>
      <c r="J97" t="s">
        <v>4205</v>
      </c>
      <c r="K97" t="s">
        <v>4206</v>
      </c>
      <c r="L97" t="s">
        <v>4207</v>
      </c>
      <c r="M97" t="s">
        <v>1060</v>
      </c>
      <c r="N97" t="s">
        <v>204</v>
      </c>
      <c r="O97" t="s">
        <v>106</v>
      </c>
      <c r="P97" t="s">
        <v>3583</v>
      </c>
      <c r="Q97" t="s">
        <v>3584</v>
      </c>
      <c r="R97" t="s">
        <v>4205</v>
      </c>
      <c r="S97" t="s">
        <v>4206</v>
      </c>
      <c r="T97" t="s">
        <v>3876</v>
      </c>
      <c r="U97" t="s">
        <v>3877</v>
      </c>
      <c r="V97" t="s">
        <v>684</v>
      </c>
      <c r="W97" t="s">
        <v>3878</v>
      </c>
      <c r="X97" t="s">
        <v>3879</v>
      </c>
      <c r="Y97" t="s">
        <v>3880</v>
      </c>
      <c r="Z97" t="s">
        <v>4040</v>
      </c>
      <c r="AA97" t="s">
        <v>4184</v>
      </c>
      <c r="AB97" t="s">
        <v>684</v>
      </c>
      <c r="AC97" t="s">
        <v>46</v>
      </c>
      <c r="AD97" t="s">
        <v>46</v>
      </c>
      <c r="AE97" t="s">
        <v>46</v>
      </c>
      <c r="AF97" t="s">
        <v>74</v>
      </c>
      <c r="AG97" t="s">
        <v>4208</v>
      </c>
      <c r="AH97" t="s">
        <v>74</v>
      </c>
      <c r="AI97" t="s">
        <v>4208</v>
      </c>
      <c r="AJ97" t="s">
        <v>74</v>
      </c>
      <c r="AK97" t="s">
        <v>4208</v>
      </c>
      <c r="AL97" t="s">
        <v>3883</v>
      </c>
    </row>
    <row r="98" spans="1:38" ht="11.25" customHeight="1">
      <c r="A98" t="s">
        <v>5</v>
      </c>
      <c r="B98" t="s">
        <v>31</v>
      </c>
      <c r="C98" t="s">
        <v>33</v>
      </c>
      <c r="D98" t="s">
        <v>5</v>
      </c>
      <c r="E98" t="s">
        <v>1133</v>
      </c>
      <c r="F98" t="s">
        <v>1054</v>
      </c>
      <c r="G98" t="s">
        <v>106</v>
      </c>
      <c r="H98" t="s">
        <v>1134</v>
      </c>
      <c r="I98" t="s">
        <v>1135</v>
      </c>
      <c r="J98" t="s">
        <v>1136</v>
      </c>
      <c r="K98" t="s">
        <v>1137</v>
      </c>
      <c r="L98" t="s">
        <v>1138</v>
      </c>
      <c r="M98" t="s">
        <v>1060</v>
      </c>
      <c r="N98" t="s">
        <v>204</v>
      </c>
      <c r="O98" t="s">
        <v>106</v>
      </c>
      <c r="P98" t="s">
        <v>1134</v>
      </c>
      <c r="Q98" t="s">
        <v>1135</v>
      </c>
      <c r="R98" t="s">
        <v>1136</v>
      </c>
      <c r="S98" t="s">
        <v>1137</v>
      </c>
      <c r="T98" t="s">
        <v>3897</v>
      </c>
      <c r="U98" t="s">
        <v>3898</v>
      </c>
      <c r="V98" t="s">
        <v>684</v>
      </c>
      <c r="W98" t="s">
        <v>3878</v>
      </c>
      <c r="X98" t="s">
        <v>3899</v>
      </c>
      <c r="Y98" t="s">
        <v>3900</v>
      </c>
      <c r="Z98" t="s">
        <v>4209</v>
      </c>
      <c r="AA98" t="s">
        <v>4210</v>
      </c>
      <c r="AB98" t="s">
        <v>684</v>
      </c>
      <c r="AC98" t="s">
        <v>46</v>
      </c>
      <c r="AD98" t="s">
        <v>46</v>
      </c>
      <c r="AE98" t="s">
        <v>46</v>
      </c>
      <c r="AF98" t="s">
        <v>1183</v>
      </c>
      <c r="AG98" t="s">
        <v>4211</v>
      </c>
      <c r="AH98" t="s">
        <v>1183</v>
      </c>
      <c r="AI98" t="s">
        <v>4211</v>
      </c>
      <c r="AJ98" t="s">
        <v>1183</v>
      </c>
      <c r="AK98" t="s">
        <v>4211</v>
      </c>
      <c r="AL98" t="s">
        <v>3883</v>
      </c>
    </row>
    <row r="99" spans="1:38" ht="11.25" customHeight="1">
      <c r="A99" t="s">
        <v>5</v>
      </c>
      <c r="B99" t="s">
        <v>31</v>
      </c>
      <c r="C99" t="s">
        <v>33</v>
      </c>
      <c r="D99" t="s">
        <v>5</v>
      </c>
      <c r="E99" t="s">
        <v>4212</v>
      </c>
      <c r="F99" t="s">
        <v>1054</v>
      </c>
      <c r="G99" t="s">
        <v>106</v>
      </c>
      <c r="H99" t="s">
        <v>1134</v>
      </c>
      <c r="I99" t="s">
        <v>1135</v>
      </c>
      <c r="J99" t="s">
        <v>1136</v>
      </c>
      <c r="K99" t="s">
        <v>1137</v>
      </c>
      <c r="L99" t="s">
        <v>4213</v>
      </c>
      <c r="M99" t="s">
        <v>1060</v>
      </c>
      <c r="N99" t="s">
        <v>204</v>
      </c>
      <c r="O99" t="s">
        <v>106</v>
      </c>
      <c r="P99" t="s">
        <v>1134</v>
      </c>
      <c r="Q99" t="s">
        <v>1135</v>
      </c>
      <c r="R99" t="s">
        <v>1136</v>
      </c>
      <c r="S99" t="s">
        <v>1137</v>
      </c>
      <c r="T99" t="s">
        <v>3876</v>
      </c>
      <c r="U99" t="s">
        <v>3877</v>
      </c>
      <c r="V99" t="s">
        <v>684</v>
      </c>
      <c r="W99" t="s">
        <v>3878</v>
      </c>
      <c r="X99" t="s">
        <v>3879</v>
      </c>
      <c r="Y99" t="s">
        <v>3880</v>
      </c>
      <c r="Z99" t="s">
        <v>4040</v>
      </c>
      <c r="AA99" t="s">
        <v>4184</v>
      </c>
      <c r="AB99" t="s">
        <v>684</v>
      </c>
      <c r="AC99" t="s">
        <v>46</v>
      </c>
      <c r="AD99" t="s">
        <v>46</v>
      </c>
      <c r="AE99" t="s">
        <v>46</v>
      </c>
      <c r="AF99" t="s">
        <v>73</v>
      </c>
      <c r="AG99" t="s">
        <v>4214</v>
      </c>
      <c r="AH99" t="s">
        <v>73</v>
      </c>
      <c r="AI99" t="s">
        <v>4214</v>
      </c>
      <c r="AJ99" t="s">
        <v>73</v>
      </c>
      <c r="AK99" t="s">
        <v>4214</v>
      </c>
      <c r="AL99" t="s">
        <v>3883</v>
      </c>
    </row>
    <row r="100" spans="1:38" ht="11.25" customHeight="1">
      <c r="A100" t="s">
        <v>5</v>
      </c>
      <c r="B100" t="s">
        <v>31</v>
      </c>
      <c r="C100" t="s">
        <v>33</v>
      </c>
      <c r="D100" t="s">
        <v>5</v>
      </c>
      <c r="E100" t="s">
        <v>4215</v>
      </c>
      <c r="F100" t="s">
        <v>3892</v>
      </c>
      <c r="G100" t="s">
        <v>106</v>
      </c>
      <c r="H100" t="s">
        <v>1134</v>
      </c>
      <c r="I100" t="s">
        <v>1135</v>
      </c>
      <c r="J100" t="s">
        <v>1136</v>
      </c>
      <c r="K100" t="s">
        <v>1137</v>
      </c>
      <c r="L100" t="s">
        <v>4213</v>
      </c>
      <c r="M100" t="s">
        <v>1060</v>
      </c>
      <c r="N100" t="s">
        <v>204</v>
      </c>
      <c r="O100" t="s">
        <v>106</v>
      </c>
      <c r="P100" t="s">
        <v>1134</v>
      </c>
      <c r="Q100" t="s">
        <v>1135</v>
      </c>
      <c r="R100" t="s">
        <v>1136</v>
      </c>
      <c r="S100" t="s">
        <v>1137</v>
      </c>
      <c r="T100" t="s">
        <v>3876</v>
      </c>
      <c r="U100" t="s">
        <v>3877</v>
      </c>
      <c r="V100" t="s">
        <v>684</v>
      </c>
      <c r="W100" t="s">
        <v>3878</v>
      </c>
      <c r="X100" t="s">
        <v>3879</v>
      </c>
      <c r="Y100" t="s">
        <v>3880</v>
      </c>
      <c r="Z100" t="s">
        <v>4040</v>
      </c>
      <c r="AA100" t="s">
        <v>4184</v>
      </c>
      <c r="AB100" t="s">
        <v>684</v>
      </c>
      <c r="AC100" t="s">
        <v>39</v>
      </c>
      <c r="AD100" t="s">
        <v>46</v>
      </c>
      <c r="AE100" t="s">
        <v>39</v>
      </c>
      <c r="AF100" t="s">
        <v>5</v>
      </c>
      <c r="AG100" t="s">
        <v>5</v>
      </c>
      <c r="AH100" t="s">
        <v>73</v>
      </c>
      <c r="AI100" t="s">
        <v>4214</v>
      </c>
      <c r="AJ100" t="s">
        <v>73</v>
      </c>
      <c r="AK100" t="s">
        <v>4214</v>
      </c>
      <c r="AL100" t="s">
        <v>5</v>
      </c>
    </row>
    <row r="101" spans="1:38" ht="11.25" customHeight="1">
      <c r="A101" t="s">
        <v>5</v>
      </c>
      <c r="B101" t="s">
        <v>31</v>
      </c>
      <c r="C101" t="s">
        <v>33</v>
      </c>
      <c r="D101" t="s">
        <v>5</v>
      </c>
      <c r="E101" t="s">
        <v>1087</v>
      </c>
      <c r="F101" t="s">
        <v>1054</v>
      </c>
      <c r="G101" t="s">
        <v>106</v>
      </c>
      <c r="H101" t="s">
        <v>1134</v>
      </c>
      <c r="I101" t="s">
        <v>1135</v>
      </c>
      <c r="J101" t="s">
        <v>4216</v>
      </c>
      <c r="K101" t="s">
        <v>4217</v>
      </c>
      <c r="L101" t="s">
        <v>3957</v>
      </c>
      <c r="M101" t="s">
        <v>1060</v>
      </c>
      <c r="N101" t="s">
        <v>204</v>
      </c>
      <c r="O101" t="s">
        <v>106</v>
      </c>
      <c r="P101" t="s">
        <v>1134</v>
      </c>
      <c r="Q101" t="s">
        <v>1135</v>
      </c>
      <c r="R101" t="s">
        <v>4216</v>
      </c>
      <c r="S101" t="s">
        <v>4217</v>
      </c>
      <c r="T101" t="s">
        <v>3897</v>
      </c>
      <c r="U101" t="s">
        <v>3898</v>
      </c>
      <c r="V101" t="s">
        <v>684</v>
      </c>
      <c r="W101" t="s">
        <v>3878</v>
      </c>
      <c r="X101" t="s">
        <v>3899</v>
      </c>
      <c r="Y101" t="s">
        <v>3900</v>
      </c>
      <c r="Z101" t="s">
        <v>4218</v>
      </c>
      <c r="AA101" t="s">
        <v>4187</v>
      </c>
      <c r="AB101" t="s">
        <v>684</v>
      </c>
      <c r="AC101" t="s">
        <v>46</v>
      </c>
      <c r="AD101" t="s">
        <v>46</v>
      </c>
      <c r="AE101" t="s">
        <v>46</v>
      </c>
      <c r="AF101" t="s">
        <v>87</v>
      </c>
      <c r="AG101" t="s">
        <v>4219</v>
      </c>
      <c r="AH101" t="s">
        <v>87</v>
      </c>
      <c r="AI101" t="s">
        <v>4219</v>
      </c>
      <c r="AJ101" t="s">
        <v>87</v>
      </c>
      <c r="AK101" t="s">
        <v>4219</v>
      </c>
      <c r="AL101" t="s">
        <v>3883</v>
      </c>
    </row>
    <row r="102" spans="1:38" ht="11.25" customHeight="1">
      <c r="A102" t="s">
        <v>5</v>
      </c>
      <c r="B102" t="s">
        <v>31</v>
      </c>
      <c r="C102" t="s">
        <v>33</v>
      </c>
      <c r="D102" t="s">
        <v>5</v>
      </c>
      <c r="E102" t="s">
        <v>3979</v>
      </c>
      <c r="F102" t="s">
        <v>1054</v>
      </c>
      <c r="G102" t="s">
        <v>106</v>
      </c>
      <c r="H102" t="s">
        <v>1134</v>
      </c>
      <c r="I102" t="s">
        <v>1135</v>
      </c>
      <c r="J102" t="s">
        <v>4216</v>
      </c>
      <c r="K102" t="s">
        <v>4217</v>
      </c>
      <c r="L102" t="s">
        <v>4220</v>
      </c>
      <c r="M102" t="s">
        <v>1060</v>
      </c>
      <c r="N102" t="s">
        <v>204</v>
      </c>
      <c r="O102" t="s">
        <v>106</v>
      </c>
      <c r="P102" t="s">
        <v>1134</v>
      </c>
      <c r="Q102" t="s">
        <v>1135</v>
      </c>
      <c r="R102" t="s">
        <v>4216</v>
      </c>
      <c r="S102" t="s">
        <v>4217</v>
      </c>
      <c r="T102" t="s">
        <v>3876</v>
      </c>
      <c r="U102" t="s">
        <v>3877</v>
      </c>
      <c r="V102" t="s">
        <v>684</v>
      </c>
      <c r="W102" t="s">
        <v>3878</v>
      </c>
      <c r="X102" t="s">
        <v>3879</v>
      </c>
      <c r="Y102" t="s">
        <v>3880</v>
      </c>
      <c r="Z102" t="s">
        <v>4040</v>
      </c>
      <c r="AA102" t="s">
        <v>4184</v>
      </c>
      <c r="AB102" t="s">
        <v>684</v>
      </c>
      <c r="AC102" t="s">
        <v>46</v>
      </c>
      <c r="AD102" t="s">
        <v>46</v>
      </c>
      <c r="AE102" t="s">
        <v>46</v>
      </c>
      <c r="AF102" t="s">
        <v>434</v>
      </c>
      <c r="AG102" t="s">
        <v>4221</v>
      </c>
      <c r="AH102" t="s">
        <v>434</v>
      </c>
      <c r="AI102" t="s">
        <v>4221</v>
      </c>
      <c r="AJ102" t="s">
        <v>434</v>
      </c>
      <c r="AK102" t="s">
        <v>4221</v>
      </c>
      <c r="AL102" t="s">
        <v>3883</v>
      </c>
    </row>
    <row r="103" spans="1:38" ht="11.25" customHeight="1">
      <c r="A103" t="s">
        <v>5</v>
      </c>
      <c r="B103" t="s">
        <v>31</v>
      </c>
      <c r="C103" t="s">
        <v>33</v>
      </c>
      <c r="D103" t="s">
        <v>5</v>
      </c>
      <c r="E103" t="s">
        <v>4222</v>
      </c>
      <c r="F103" t="s">
        <v>1054</v>
      </c>
      <c r="G103" t="s">
        <v>106</v>
      </c>
      <c r="H103" t="s">
        <v>3590</v>
      </c>
      <c r="I103" t="s">
        <v>3591</v>
      </c>
      <c r="J103" t="s">
        <v>4223</v>
      </c>
      <c r="K103" t="s">
        <v>4224</v>
      </c>
      <c r="L103" t="s">
        <v>4225</v>
      </c>
      <c r="M103" t="s">
        <v>1060</v>
      </c>
      <c r="N103" t="s">
        <v>204</v>
      </c>
      <c r="O103" t="s">
        <v>106</v>
      </c>
      <c r="P103" t="s">
        <v>3590</v>
      </c>
      <c r="Q103" t="s">
        <v>3591</v>
      </c>
      <c r="R103" t="s">
        <v>4223</v>
      </c>
      <c r="S103" t="s">
        <v>4224</v>
      </c>
      <c r="T103" t="s">
        <v>3876</v>
      </c>
      <c r="U103" t="s">
        <v>3877</v>
      </c>
      <c r="V103" t="s">
        <v>684</v>
      </c>
      <c r="W103" t="s">
        <v>3878</v>
      </c>
      <c r="X103" t="s">
        <v>3879</v>
      </c>
      <c r="Y103" t="s">
        <v>3880</v>
      </c>
      <c r="Z103" t="s">
        <v>4040</v>
      </c>
      <c r="AA103" t="s">
        <v>4184</v>
      </c>
      <c r="AB103" t="s">
        <v>684</v>
      </c>
      <c r="AC103" t="s">
        <v>46</v>
      </c>
      <c r="AD103" t="s">
        <v>46</v>
      </c>
      <c r="AE103" t="s">
        <v>46</v>
      </c>
      <c r="AF103" t="s">
        <v>1179</v>
      </c>
      <c r="AG103" t="s">
        <v>4226</v>
      </c>
      <c r="AH103" t="s">
        <v>1179</v>
      </c>
      <c r="AI103" t="s">
        <v>4226</v>
      </c>
      <c r="AJ103" t="s">
        <v>1179</v>
      </c>
      <c r="AK103" t="s">
        <v>4226</v>
      </c>
      <c r="AL103" t="s">
        <v>3883</v>
      </c>
    </row>
    <row r="104" spans="1:38" ht="11.25" customHeight="1">
      <c r="A104" t="s">
        <v>5</v>
      </c>
      <c r="B104" t="s">
        <v>31</v>
      </c>
      <c r="C104" t="s">
        <v>33</v>
      </c>
      <c r="D104" t="s">
        <v>5</v>
      </c>
      <c r="E104" t="s">
        <v>4227</v>
      </c>
      <c r="F104" t="s">
        <v>1054</v>
      </c>
      <c r="G104" t="s">
        <v>106</v>
      </c>
      <c r="H104" t="s">
        <v>3593</v>
      </c>
      <c r="I104" t="s">
        <v>3594</v>
      </c>
      <c r="J104" t="s">
        <v>4228</v>
      </c>
      <c r="K104" t="s">
        <v>4229</v>
      </c>
      <c r="L104" t="s">
        <v>4230</v>
      </c>
      <c r="M104" t="s">
        <v>1060</v>
      </c>
      <c r="N104" t="s">
        <v>204</v>
      </c>
      <c r="O104" t="s">
        <v>106</v>
      </c>
      <c r="P104" t="s">
        <v>3593</v>
      </c>
      <c r="Q104" t="s">
        <v>3594</v>
      </c>
      <c r="R104" t="s">
        <v>4228</v>
      </c>
      <c r="S104" t="s">
        <v>4229</v>
      </c>
      <c r="T104" t="s">
        <v>3876</v>
      </c>
      <c r="U104" t="s">
        <v>3877</v>
      </c>
      <c r="V104" t="s">
        <v>684</v>
      </c>
      <c r="W104" t="s">
        <v>3878</v>
      </c>
      <c r="X104" t="s">
        <v>3879</v>
      </c>
      <c r="Y104" t="s">
        <v>3880</v>
      </c>
      <c r="Z104" t="s">
        <v>4040</v>
      </c>
      <c r="AA104" t="s">
        <v>4184</v>
      </c>
      <c r="AB104" t="s">
        <v>684</v>
      </c>
      <c r="AC104" t="s">
        <v>46</v>
      </c>
      <c r="AD104" t="s">
        <v>46</v>
      </c>
      <c r="AE104" t="s">
        <v>46</v>
      </c>
      <c r="AF104" t="s">
        <v>750</v>
      </c>
      <c r="AG104" t="s">
        <v>4231</v>
      </c>
      <c r="AH104" t="s">
        <v>750</v>
      </c>
      <c r="AI104" t="s">
        <v>4231</v>
      </c>
      <c r="AJ104" t="s">
        <v>750</v>
      </c>
      <c r="AK104" t="s">
        <v>4231</v>
      </c>
      <c r="AL104" t="s">
        <v>3883</v>
      </c>
    </row>
    <row r="105" spans="1:38" ht="11.25" customHeight="1">
      <c r="A105" t="s">
        <v>5</v>
      </c>
      <c r="B105" t="s">
        <v>31</v>
      </c>
      <c r="C105" t="s">
        <v>33</v>
      </c>
      <c r="D105" t="s">
        <v>5</v>
      </c>
      <c r="E105" t="s">
        <v>1053</v>
      </c>
      <c r="F105" t="s">
        <v>1054</v>
      </c>
      <c r="G105" t="s">
        <v>106</v>
      </c>
      <c r="H105" t="s">
        <v>120</v>
      </c>
      <c r="I105" t="s">
        <v>121</v>
      </c>
      <c r="J105" t="s">
        <v>1118</v>
      </c>
      <c r="K105" t="s">
        <v>1119</v>
      </c>
      <c r="L105" t="s">
        <v>1132</v>
      </c>
      <c r="M105" t="s">
        <v>1060</v>
      </c>
      <c r="N105" t="s">
        <v>204</v>
      </c>
      <c r="O105" t="s">
        <v>106</v>
      </c>
      <c r="P105" t="s">
        <v>120</v>
      </c>
      <c r="Q105" t="s">
        <v>121</v>
      </c>
      <c r="R105" t="s">
        <v>1118</v>
      </c>
      <c r="S105" t="s">
        <v>1119</v>
      </c>
      <c r="T105" t="s">
        <v>3897</v>
      </c>
      <c r="U105" t="s">
        <v>3898</v>
      </c>
      <c r="V105" t="s">
        <v>684</v>
      </c>
      <c r="W105" t="s">
        <v>3878</v>
      </c>
      <c r="X105" t="s">
        <v>3899</v>
      </c>
      <c r="Y105" t="s">
        <v>3900</v>
      </c>
      <c r="Z105" t="s">
        <v>4232</v>
      </c>
      <c r="AA105" t="s">
        <v>4233</v>
      </c>
      <c r="AB105" t="s">
        <v>684</v>
      </c>
      <c r="AC105" t="s">
        <v>46</v>
      </c>
      <c r="AD105" t="s">
        <v>46</v>
      </c>
      <c r="AE105" t="s">
        <v>46</v>
      </c>
      <c r="AF105" t="s">
        <v>4234</v>
      </c>
      <c r="AG105" t="s">
        <v>4235</v>
      </c>
      <c r="AH105" t="s">
        <v>4234</v>
      </c>
      <c r="AI105" t="s">
        <v>4235</v>
      </c>
      <c r="AJ105" t="s">
        <v>4234</v>
      </c>
      <c r="AK105" t="s">
        <v>4235</v>
      </c>
      <c r="AL105" t="s">
        <v>3883</v>
      </c>
    </row>
    <row r="106" spans="1:38" ht="11.25" customHeight="1">
      <c r="A106" t="s">
        <v>5</v>
      </c>
      <c r="B106" t="s">
        <v>31</v>
      </c>
      <c r="C106" t="s">
        <v>33</v>
      </c>
      <c r="D106" t="s">
        <v>5</v>
      </c>
      <c r="E106" t="s">
        <v>3904</v>
      </c>
      <c r="F106" t="s">
        <v>3892</v>
      </c>
      <c r="G106" t="s">
        <v>106</v>
      </c>
      <c r="H106" t="s">
        <v>120</v>
      </c>
      <c r="I106" t="s">
        <v>121</v>
      </c>
      <c r="J106" t="s">
        <v>1118</v>
      </c>
      <c r="K106" t="s">
        <v>1119</v>
      </c>
      <c r="L106" t="s">
        <v>1132</v>
      </c>
      <c r="M106" t="s">
        <v>1060</v>
      </c>
      <c r="N106" t="s">
        <v>204</v>
      </c>
      <c r="O106" t="s">
        <v>106</v>
      </c>
      <c r="P106" t="s">
        <v>120</v>
      </c>
      <c r="Q106" t="s">
        <v>121</v>
      </c>
      <c r="R106" t="s">
        <v>1118</v>
      </c>
      <c r="S106" t="s">
        <v>1119</v>
      </c>
      <c r="T106" t="s">
        <v>3897</v>
      </c>
      <c r="U106" t="s">
        <v>3898</v>
      </c>
      <c r="V106" t="s">
        <v>684</v>
      </c>
      <c r="W106" t="s">
        <v>3878</v>
      </c>
      <c r="X106" t="s">
        <v>3899</v>
      </c>
      <c r="Y106" t="s">
        <v>3900</v>
      </c>
      <c r="Z106" t="s">
        <v>4232</v>
      </c>
      <c r="AA106" t="s">
        <v>4233</v>
      </c>
      <c r="AB106" t="s">
        <v>684</v>
      </c>
      <c r="AC106" t="s">
        <v>39</v>
      </c>
      <c r="AD106" t="s">
        <v>46</v>
      </c>
      <c r="AE106" t="s">
        <v>39</v>
      </c>
      <c r="AF106" t="s">
        <v>5</v>
      </c>
      <c r="AG106" t="s">
        <v>5</v>
      </c>
      <c r="AH106" t="s">
        <v>4234</v>
      </c>
      <c r="AI106" t="s">
        <v>4235</v>
      </c>
      <c r="AJ106" t="s">
        <v>4234</v>
      </c>
      <c r="AK106" t="s">
        <v>4235</v>
      </c>
      <c r="AL106" t="s">
        <v>5</v>
      </c>
    </row>
    <row r="107" spans="1:38" ht="11.25" customHeight="1">
      <c r="A107" t="s">
        <v>5</v>
      </c>
      <c r="B107" t="s">
        <v>31</v>
      </c>
      <c r="C107" t="s">
        <v>33</v>
      </c>
      <c r="D107" t="s">
        <v>5</v>
      </c>
      <c r="E107" t="s">
        <v>1129</v>
      </c>
      <c r="F107" t="s">
        <v>1054</v>
      </c>
      <c r="G107" t="s">
        <v>106</v>
      </c>
      <c r="H107" t="s">
        <v>120</v>
      </c>
      <c r="I107" t="s">
        <v>121</v>
      </c>
      <c r="J107" t="s">
        <v>1118</v>
      </c>
      <c r="K107" t="s">
        <v>1119</v>
      </c>
      <c r="L107" t="s">
        <v>1130</v>
      </c>
      <c r="M107" t="s">
        <v>1060</v>
      </c>
      <c r="N107" t="s">
        <v>204</v>
      </c>
      <c r="O107" t="s">
        <v>106</v>
      </c>
      <c r="P107" t="s">
        <v>120</v>
      </c>
      <c r="Q107" t="s">
        <v>121</v>
      </c>
      <c r="R107" t="s">
        <v>1118</v>
      </c>
      <c r="S107" t="s">
        <v>1119</v>
      </c>
      <c r="T107" t="s">
        <v>3897</v>
      </c>
      <c r="U107" t="s">
        <v>3898</v>
      </c>
      <c r="V107" t="s">
        <v>684</v>
      </c>
      <c r="W107" t="s">
        <v>3878</v>
      </c>
      <c r="X107" t="s">
        <v>3899</v>
      </c>
      <c r="Y107" t="s">
        <v>3900</v>
      </c>
      <c r="Z107" t="s">
        <v>4236</v>
      </c>
      <c r="AA107" t="s">
        <v>4187</v>
      </c>
      <c r="AB107" t="s">
        <v>684</v>
      </c>
      <c r="AC107" t="s">
        <v>46</v>
      </c>
      <c r="AD107" t="s">
        <v>46</v>
      </c>
      <c r="AE107" t="s">
        <v>46</v>
      </c>
      <c r="AF107" t="s">
        <v>4189</v>
      </c>
      <c r="AG107" t="s">
        <v>4237</v>
      </c>
      <c r="AH107" t="s">
        <v>4189</v>
      </c>
      <c r="AI107" t="s">
        <v>4237</v>
      </c>
      <c r="AJ107" t="s">
        <v>4189</v>
      </c>
      <c r="AK107" t="s">
        <v>4237</v>
      </c>
      <c r="AL107" t="s">
        <v>3883</v>
      </c>
    </row>
    <row r="108" spans="1:38" ht="11.25" customHeight="1">
      <c r="A108" t="s">
        <v>5</v>
      </c>
      <c r="B108" t="s">
        <v>31</v>
      </c>
      <c r="C108" t="s">
        <v>33</v>
      </c>
      <c r="D108" t="s">
        <v>5</v>
      </c>
      <c r="E108" t="s">
        <v>1117</v>
      </c>
      <c r="F108" t="s">
        <v>1054</v>
      </c>
      <c r="G108" t="s">
        <v>106</v>
      </c>
      <c r="H108" t="s">
        <v>120</v>
      </c>
      <c r="I108" t="s">
        <v>121</v>
      </c>
      <c r="J108" t="s">
        <v>1118</v>
      </c>
      <c r="K108" t="s">
        <v>1119</v>
      </c>
      <c r="L108" t="s">
        <v>1120</v>
      </c>
      <c r="M108" t="s">
        <v>1060</v>
      </c>
      <c r="N108" t="s">
        <v>204</v>
      </c>
      <c r="O108" t="s">
        <v>106</v>
      </c>
      <c r="P108" t="s">
        <v>120</v>
      </c>
      <c r="Q108" t="s">
        <v>121</v>
      </c>
      <c r="R108" t="s">
        <v>1118</v>
      </c>
      <c r="S108" t="s">
        <v>1119</v>
      </c>
      <c r="T108" t="s">
        <v>3897</v>
      </c>
      <c r="U108" t="s">
        <v>3898</v>
      </c>
      <c r="V108" t="s">
        <v>684</v>
      </c>
      <c r="W108" t="s">
        <v>3878</v>
      </c>
      <c r="X108" t="s">
        <v>3899</v>
      </c>
      <c r="Y108" t="s">
        <v>3900</v>
      </c>
      <c r="Z108" t="s">
        <v>4238</v>
      </c>
      <c r="AA108" t="s">
        <v>4239</v>
      </c>
      <c r="AB108" t="s">
        <v>684</v>
      </c>
      <c r="AC108" t="s">
        <v>46</v>
      </c>
      <c r="AD108" t="s">
        <v>46</v>
      </c>
      <c r="AE108" t="s">
        <v>46</v>
      </c>
      <c r="AF108" t="s">
        <v>74</v>
      </c>
      <c r="AG108" t="s">
        <v>4240</v>
      </c>
      <c r="AH108" t="s">
        <v>74</v>
      </c>
      <c r="AI108" t="s">
        <v>4240</v>
      </c>
      <c r="AJ108" t="s">
        <v>74</v>
      </c>
      <c r="AK108" t="s">
        <v>4240</v>
      </c>
      <c r="AL108" t="s">
        <v>3883</v>
      </c>
    </row>
    <row r="109" spans="1:38" ht="11.25" customHeight="1">
      <c r="A109" t="s">
        <v>5</v>
      </c>
      <c r="B109" t="s">
        <v>31</v>
      </c>
      <c r="C109" t="s">
        <v>33</v>
      </c>
      <c r="D109" t="s">
        <v>5</v>
      </c>
      <c r="E109" t="s">
        <v>3891</v>
      </c>
      <c r="F109" t="s">
        <v>3892</v>
      </c>
      <c r="G109" t="s">
        <v>106</v>
      </c>
      <c r="H109" t="s">
        <v>120</v>
      </c>
      <c r="I109" t="s">
        <v>121</v>
      </c>
      <c r="J109" t="s">
        <v>1118</v>
      </c>
      <c r="K109" t="s">
        <v>1119</v>
      </c>
      <c r="L109" t="s">
        <v>1120</v>
      </c>
      <c r="M109" t="s">
        <v>1060</v>
      </c>
      <c r="N109" t="s">
        <v>204</v>
      </c>
      <c r="O109" t="s">
        <v>106</v>
      </c>
      <c r="P109" t="s">
        <v>120</v>
      </c>
      <c r="Q109" t="s">
        <v>121</v>
      </c>
      <c r="R109" t="s">
        <v>1118</v>
      </c>
      <c r="S109" t="s">
        <v>1119</v>
      </c>
      <c r="T109" t="s">
        <v>3897</v>
      </c>
      <c r="U109" t="s">
        <v>3898</v>
      </c>
      <c r="V109" t="s">
        <v>684</v>
      </c>
      <c r="W109" t="s">
        <v>3878</v>
      </c>
      <c r="X109" t="s">
        <v>3899</v>
      </c>
      <c r="Y109" t="s">
        <v>3900</v>
      </c>
      <c r="Z109" t="s">
        <v>4238</v>
      </c>
      <c r="AA109" t="s">
        <v>4239</v>
      </c>
      <c r="AB109" t="s">
        <v>684</v>
      </c>
      <c r="AC109" t="s">
        <v>39</v>
      </c>
      <c r="AD109" t="s">
        <v>46</v>
      </c>
      <c r="AE109" t="s">
        <v>39</v>
      </c>
      <c r="AF109" t="s">
        <v>5</v>
      </c>
      <c r="AG109" t="s">
        <v>5</v>
      </c>
      <c r="AH109" t="s">
        <v>74</v>
      </c>
      <c r="AI109" t="s">
        <v>4240</v>
      </c>
      <c r="AJ109" t="s">
        <v>74</v>
      </c>
      <c r="AK109" t="s">
        <v>4240</v>
      </c>
      <c r="AL109" t="s">
        <v>5</v>
      </c>
    </row>
    <row r="110" spans="1:38" ht="11.25" customHeight="1">
      <c r="A110" t="s">
        <v>5</v>
      </c>
      <c r="B110" t="s">
        <v>31</v>
      </c>
      <c r="C110" t="s">
        <v>33</v>
      </c>
      <c r="D110" t="s">
        <v>5</v>
      </c>
      <c r="E110" t="s">
        <v>1155</v>
      </c>
      <c r="F110" t="s">
        <v>1070</v>
      </c>
      <c r="G110" t="s">
        <v>106</v>
      </c>
      <c r="H110" t="s">
        <v>120</v>
      </c>
      <c r="I110" t="s">
        <v>121</v>
      </c>
      <c r="J110" t="s">
        <v>1118</v>
      </c>
      <c r="K110" t="s">
        <v>1119</v>
      </c>
      <c r="L110" t="s">
        <v>4241</v>
      </c>
      <c r="M110" t="s">
        <v>1060</v>
      </c>
      <c r="N110" t="s">
        <v>204</v>
      </c>
      <c r="O110" t="s">
        <v>106</v>
      </c>
      <c r="P110" t="s">
        <v>120</v>
      </c>
      <c r="Q110" t="s">
        <v>121</v>
      </c>
      <c r="R110" t="s">
        <v>1118</v>
      </c>
      <c r="S110" t="s">
        <v>1119</v>
      </c>
      <c r="T110" t="s">
        <v>3897</v>
      </c>
      <c r="U110" t="s">
        <v>3898</v>
      </c>
      <c r="V110" t="s">
        <v>684</v>
      </c>
      <c r="W110" t="s">
        <v>3878</v>
      </c>
      <c r="X110" t="s">
        <v>3899</v>
      </c>
      <c r="Y110" t="s">
        <v>3900</v>
      </c>
      <c r="Z110" t="s">
        <v>4242</v>
      </c>
      <c r="AA110" t="s">
        <v>4239</v>
      </c>
      <c r="AB110" t="s">
        <v>684</v>
      </c>
      <c r="AC110" t="s">
        <v>46</v>
      </c>
      <c r="AD110" t="s">
        <v>39</v>
      </c>
      <c r="AE110" t="s">
        <v>39</v>
      </c>
      <c r="AF110" t="s">
        <v>204</v>
      </c>
      <c r="AG110" t="s">
        <v>4112</v>
      </c>
      <c r="AH110" t="s">
        <v>5</v>
      </c>
      <c r="AI110" t="s">
        <v>5</v>
      </c>
      <c r="AJ110" t="s">
        <v>5</v>
      </c>
      <c r="AK110" t="s">
        <v>5</v>
      </c>
      <c r="AL110" t="s">
        <v>3883</v>
      </c>
    </row>
    <row r="111" spans="1:38" ht="11.25" customHeight="1">
      <c r="A111" t="s">
        <v>5</v>
      </c>
      <c r="B111" t="s">
        <v>31</v>
      </c>
      <c r="C111" t="s">
        <v>33</v>
      </c>
      <c r="D111" t="s">
        <v>5</v>
      </c>
      <c r="E111" t="s">
        <v>3993</v>
      </c>
      <c r="F111" t="s">
        <v>1054</v>
      </c>
      <c r="G111" t="s">
        <v>106</v>
      </c>
      <c r="H111" t="s">
        <v>120</v>
      </c>
      <c r="I111" t="s">
        <v>121</v>
      </c>
      <c r="J111" t="s">
        <v>1118</v>
      </c>
      <c r="K111" t="s">
        <v>1119</v>
      </c>
      <c r="L111" t="s">
        <v>4243</v>
      </c>
      <c r="M111" t="s">
        <v>1060</v>
      </c>
      <c r="N111" t="s">
        <v>204</v>
      </c>
      <c r="O111" t="s">
        <v>106</v>
      </c>
      <c r="P111" t="s">
        <v>120</v>
      </c>
      <c r="Q111" t="s">
        <v>121</v>
      </c>
      <c r="R111" t="s">
        <v>1118</v>
      </c>
      <c r="S111" t="s">
        <v>1119</v>
      </c>
      <c r="T111" t="s">
        <v>3897</v>
      </c>
      <c r="U111" t="s">
        <v>3898</v>
      </c>
      <c r="V111" t="s">
        <v>684</v>
      </c>
      <c r="W111" t="s">
        <v>3878</v>
      </c>
      <c r="X111" t="s">
        <v>3899</v>
      </c>
      <c r="Y111" t="s">
        <v>3900</v>
      </c>
      <c r="Z111" t="s">
        <v>4244</v>
      </c>
      <c r="AA111" t="s">
        <v>4239</v>
      </c>
      <c r="AB111" t="s">
        <v>684</v>
      </c>
      <c r="AC111" t="s">
        <v>46</v>
      </c>
      <c r="AD111" t="s">
        <v>46</v>
      </c>
      <c r="AE111" t="s">
        <v>46</v>
      </c>
      <c r="AF111" t="s">
        <v>750</v>
      </c>
      <c r="AG111" t="s">
        <v>4245</v>
      </c>
      <c r="AH111" t="s">
        <v>750</v>
      </c>
      <c r="AI111" t="s">
        <v>4245</v>
      </c>
      <c r="AJ111" t="s">
        <v>750</v>
      </c>
      <c r="AK111" t="s">
        <v>4245</v>
      </c>
      <c r="AL111" t="s">
        <v>3883</v>
      </c>
    </row>
    <row r="112" spans="1:38" ht="11.25" customHeight="1">
      <c r="A112" t="s">
        <v>5</v>
      </c>
      <c r="B112" t="s">
        <v>31</v>
      </c>
      <c r="C112" t="s">
        <v>33</v>
      </c>
      <c r="D112" t="s">
        <v>5</v>
      </c>
      <c r="E112" t="s">
        <v>4246</v>
      </c>
      <c r="F112" t="s">
        <v>1054</v>
      </c>
      <c r="G112" t="s">
        <v>106</v>
      </c>
      <c r="H112" t="s">
        <v>120</v>
      </c>
      <c r="I112" t="s">
        <v>121</v>
      </c>
      <c r="J112" t="s">
        <v>1118</v>
      </c>
      <c r="K112" t="s">
        <v>1119</v>
      </c>
      <c r="L112" t="s">
        <v>1081</v>
      </c>
      <c r="M112" t="s">
        <v>4247</v>
      </c>
      <c r="N112" t="s">
        <v>204</v>
      </c>
      <c r="O112" t="s">
        <v>106</v>
      </c>
      <c r="P112" t="s">
        <v>120</v>
      </c>
      <c r="Q112" t="s">
        <v>121</v>
      </c>
      <c r="R112" t="s">
        <v>1118</v>
      </c>
      <c r="S112" t="s">
        <v>1119</v>
      </c>
      <c r="T112" t="s">
        <v>3897</v>
      </c>
      <c r="U112" t="s">
        <v>3877</v>
      </c>
      <c r="V112" t="s">
        <v>684</v>
      </c>
      <c r="W112" t="s">
        <v>3878</v>
      </c>
      <c r="X112" t="s">
        <v>3879</v>
      </c>
      <c r="Y112" t="s">
        <v>3880</v>
      </c>
      <c r="Z112" t="s">
        <v>4040</v>
      </c>
      <c r="AA112" t="s">
        <v>4248</v>
      </c>
      <c r="AB112" t="s">
        <v>684</v>
      </c>
      <c r="AC112" t="s">
        <v>46</v>
      </c>
      <c r="AD112" t="s">
        <v>46</v>
      </c>
      <c r="AE112" t="s">
        <v>46</v>
      </c>
      <c r="AF112" t="s">
        <v>3973</v>
      </c>
      <c r="AG112" t="s">
        <v>4249</v>
      </c>
      <c r="AH112" t="s">
        <v>3973</v>
      </c>
      <c r="AI112" t="s">
        <v>4249</v>
      </c>
      <c r="AJ112" t="s">
        <v>3973</v>
      </c>
      <c r="AK112" t="s">
        <v>4249</v>
      </c>
      <c r="AL112" t="s">
        <v>3883</v>
      </c>
    </row>
    <row r="113" spans="1:38" ht="11.25" customHeight="1">
      <c r="A113" t="s">
        <v>5</v>
      </c>
      <c r="B113" t="s">
        <v>31</v>
      </c>
      <c r="C113" t="s">
        <v>33</v>
      </c>
      <c r="D113" t="s">
        <v>5</v>
      </c>
      <c r="E113" t="s">
        <v>1065</v>
      </c>
      <c r="F113" t="s">
        <v>1054</v>
      </c>
      <c r="G113" t="s">
        <v>106</v>
      </c>
      <c r="H113" t="s">
        <v>120</v>
      </c>
      <c r="I113" t="s">
        <v>121</v>
      </c>
      <c r="J113" t="s">
        <v>1118</v>
      </c>
      <c r="K113" t="s">
        <v>1119</v>
      </c>
      <c r="L113" t="s">
        <v>4250</v>
      </c>
      <c r="M113" t="s">
        <v>1060</v>
      </c>
      <c r="N113" t="s">
        <v>204</v>
      </c>
      <c r="O113" t="s">
        <v>106</v>
      </c>
      <c r="P113" t="s">
        <v>120</v>
      </c>
      <c r="Q113" t="s">
        <v>121</v>
      </c>
      <c r="R113" t="s">
        <v>1118</v>
      </c>
      <c r="S113" t="s">
        <v>1119</v>
      </c>
      <c r="T113" t="s">
        <v>3897</v>
      </c>
      <c r="U113" t="s">
        <v>3898</v>
      </c>
      <c r="V113" t="s">
        <v>684</v>
      </c>
      <c r="W113" t="s">
        <v>3878</v>
      </c>
      <c r="X113" t="s">
        <v>3899</v>
      </c>
      <c r="Y113" t="s">
        <v>3900</v>
      </c>
      <c r="Z113" t="s">
        <v>4251</v>
      </c>
      <c r="AA113" t="s">
        <v>4252</v>
      </c>
      <c r="AB113" t="s">
        <v>684</v>
      </c>
      <c r="AC113" t="s">
        <v>46</v>
      </c>
      <c r="AD113" t="s">
        <v>46</v>
      </c>
      <c r="AE113" t="s">
        <v>46</v>
      </c>
      <c r="AF113" t="s">
        <v>117</v>
      </c>
      <c r="AG113" t="s">
        <v>4253</v>
      </c>
      <c r="AH113" t="s">
        <v>117</v>
      </c>
      <c r="AI113" t="s">
        <v>4253</v>
      </c>
      <c r="AJ113" t="s">
        <v>117</v>
      </c>
      <c r="AK113" t="s">
        <v>4253</v>
      </c>
      <c r="AL113" t="s">
        <v>3883</v>
      </c>
    </row>
    <row r="114" spans="1:38" ht="11.25" customHeight="1">
      <c r="A114" t="s">
        <v>5</v>
      </c>
      <c r="B114" t="s">
        <v>31</v>
      </c>
      <c r="C114" t="s">
        <v>33</v>
      </c>
      <c r="D114" t="s">
        <v>5</v>
      </c>
      <c r="E114" t="s">
        <v>3911</v>
      </c>
      <c r="F114" t="s">
        <v>3892</v>
      </c>
      <c r="G114" t="s">
        <v>106</v>
      </c>
      <c r="H114" t="s">
        <v>120</v>
      </c>
      <c r="I114" t="s">
        <v>121</v>
      </c>
      <c r="J114" t="s">
        <v>1118</v>
      </c>
      <c r="K114" t="s">
        <v>1119</v>
      </c>
      <c r="L114" t="s">
        <v>4250</v>
      </c>
      <c r="M114" t="s">
        <v>1060</v>
      </c>
      <c r="N114" t="s">
        <v>204</v>
      </c>
      <c r="O114" t="s">
        <v>106</v>
      </c>
      <c r="P114" t="s">
        <v>120</v>
      </c>
      <c r="Q114" t="s">
        <v>121</v>
      </c>
      <c r="R114" t="s">
        <v>1118</v>
      </c>
      <c r="S114" t="s">
        <v>1119</v>
      </c>
      <c r="T114" t="s">
        <v>3897</v>
      </c>
      <c r="U114" t="s">
        <v>3898</v>
      </c>
      <c r="V114" t="s">
        <v>684</v>
      </c>
      <c r="W114" t="s">
        <v>3878</v>
      </c>
      <c r="X114" t="s">
        <v>3899</v>
      </c>
      <c r="Y114" t="s">
        <v>3900</v>
      </c>
      <c r="Z114" t="s">
        <v>4251</v>
      </c>
      <c r="AA114" t="s">
        <v>4252</v>
      </c>
      <c r="AB114" t="s">
        <v>684</v>
      </c>
      <c r="AC114" t="s">
        <v>39</v>
      </c>
      <c r="AD114" t="s">
        <v>46</v>
      </c>
      <c r="AE114" t="s">
        <v>39</v>
      </c>
      <c r="AF114" t="s">
        <v>5</v>
      </c>
      <c r="AG114" t="s">
        <v>5</v>
      </c>
      <c r="AH114" t="s">
        <v>117</v>
      </c>
      <c r="AI114" t="s">
        <v>4253</v>
      </c>
      <c r="AJ114" t="s">
        <v>117</v>
      </c>
      <c r="AK114" t="s">
        <v>4253</v>
      </c>
      <c r="AL114" t="s">
        <v>5</v>
      </c>
    </row>
    <row r="115" spans="1:38" ht="11.25" customHeight="1">
      <c r="A115" t="s">
        <v>5</v>
      </c>
      <c r="B115" t="s">
        <v>31</v>
      </c>
      <c r="C115" t="s">
        <v>33</v>
      </c>
      <c r="D115" t="s">
        <v>5</v>
      </c>
      <c r="E115" t="s">
        <v>1069</v>
      </c>
      <c r="F115" t="s">
        <v>1054</v>
      </c>
      <c r="G115" t="s">
        <v>106</v>
      </c>
      <c r="H115" t="s">
        <v>120</v>
      </c>
      <c r="I115" t="s">
        <v>121</v>
      </c>
      <c r="J115" t="s">
        <v>1118</v>
      </c>
      <c r="K115" t="s">
        <v>1119</v>
      </c>
      <c r="L115" t="s">
        <v>4254</v>
      </c>
      <c r="M115" t="s">
        <v>1060</v>
      </c>
      <c r="N115" t="s">
        <v>204</v>
      </c>
      <c r="O115" t="s">
        <v>106</v>
      </c>
      <c r="P115" t="s">
        <v>120</v>
      </c>
      <c r="Q115" t="s">
        <v>121</v>
      </c>
      <c r="R115" t="s">
        <v>1118</v>
      </c>
      <c r="S115" t="s">
        <v>1119</v>
      </c>
      <c r="T115" t="s">
        <v>3897</v>
      </c>
      <c r="U115" t="s">
        <v>3898</v>
      </c>
      <c r="V115" t="s">
        <v>684</v>
      </c>
      <c r="W115" t="s">
        <v>3878</v>
      </c>
      <c r="X115" t="s">
        <v>3899</v>
      </c>
      <c r="Y115" t="s">
        <v>3900</v>
      </c>
      <c r="Z115" t="s">
        <v>4255</v>
      </c>
      <c r="AA115" t="s">
        <v>4256</v>
      </c>
      <c r="AB115" t="s">
        <v>684</v>
      </c>
      <c r="AC115" t="s">
        <v>46</v>
      </c>
      <c r="AD115" t="s">
        <v>46</v>
      </c>
      <c r="AE115" t="s">
        <v>46</v>
      </c>
      <c r="AF115" t="s">
        <v>914</v>
      </c>
      <c r="AG115" t="s">
        <v>4257</v>
      </c>
      <c r="AH115" t="s">
        <v>914</v>
      </c>
      <c r="AI115" t="s">
        <v>4257</v>
      </c>
      <c r="AJ115" t="s">
        <v>914</v>
      </c>
      <c r="AK115" t="s">
        <v>4257</v>
      </c>
      <c r="AL115" t="s">
        <v>3883</v>
      </c>
    </row>
    <row r="116" spans="1:38" ht="11.25" customHeight="1">
      <c r="A116" t="s">
        <v>5</v>
      </c>
      <c r="B116" t="s">
        <v>31</v>
      </c>
      <c r="C116" t="s">
        <v>33</v>
      </c>
      <c r="D116" t="s">
        <v>5</v>
      </c>
      <c r="E116" t="s">
        <v>3947</v>
      </c>
      <c r="F116" t="s">
        <v>3892</v>
      </c>
      <c r="G116" t="s">
        <v>106</v>
      </c>
      <c r="H116" t="s">
        <v>120</v>
      </c>
      <c r="I116" t="s">
        <v>121</v>
      </c>
      <c r="J116" t="s">
        <v>1118</v>
      </c>
      <c r="K116" t="s">
        <v>1119</v>
      </c>
      <c r="L116" t="s">
        <v>4254</v>
      </c>
      <c r="M116" t="s">
        <v>1060</v>
      </c>
      <c r="N116" t="s">
        <v>204</v>
      </c>
      <c r="O116" t="s">
        <v>106</v>
      </c>
      <c r="P116" t="s">
        <v>120</v>
      </c>
      <c r="Q116" t="s">
        <v>121</v>
      </c>
      <c r="R116" t="s">
        <v>1118</v>
      </c>
      <c r="S116" t="s">
        <v>1119</v>
      </c>
      <c r="T116" t="s">
        <v>3897</v>
      </c>
      <c r="U116" t="s">
        <v>3898</v>
      </c>
      <c r="V116" t="s">
        <v>684</v>
      </c>
      <c r="W116" t="s">
        <v>3878</v>
      </c>
      <c r="X116" t="s">
        <v>3899</v>
      </c>
      <c r="Y116" t="s">
        <v>3900</v>
      </c>
      <c r="Z116" t="s">
        <v>4255</v>
      </c>
      <c r="AA116" t="s">
        <v>4256</v>
      </c>
      <c r="AB116" t="s">
        <v>684</v>
      </c>
      <c r="AC116" t="s">
        <v>39</v>
      </c>
      <c r="AD116" t="s">
        <v>46</v>
      </c>
      <c r="AE116" t="s">
        <v>39</v>
      </c>
      <c r="AF116" t="s">
        <v>5</v>
      </c>
      <c r="AG116" t="s">
        <v>5</v>
      </c>
      <c r="AH116" t="s">
        <v>914</v>
      </c>
      <c r="AI116" t="s">
        <v>4257</v>
      </c>
      <c r="AJ116" t="s">
        <v>914</v>
      </c>
      <c r="AK116" t="s">
        <v>4257</v>
      </c>
      <c r="AL116" t="s">
        <v>5</v>
      </c>
    </row>
    <row r="117" spans="1:38" ht="11.25" customHeight="1">
      <c r="A117" t="s">
        <v>5</v>
      </c>
      <c r="B117" t="s">
        <v>31</v>
      </c>
      <c r="C117" t="s">
        <v>33</v>
      </c>
      <c r="D117" t="s">
        <v>5</v>
      </c>
      <c r="E117" t="s">
        <v>4258</v>
      </c>
      <c r="F117" t="s">
        <v>1054</v>
      </c>
      <c r="G117" t="s">
        <v>106</v>
      </c>
      <c r="H117" t="s">
        <v>120</v>
      </c>
      <c r="I117" t="s">
        <v>121</v>
      </c>
      <c r="J117" t="s">
        <v>1118</v>
      </c>
      <c r="K117" t="s">
        <v>1119</v>
      </c>
      <c r="L117" t="s">
        <v>4259</v>
      </c>
      <c r="M117" t="s">
        <v>1060</v>
      </c>
      <c r="N117" t="s">
        <v>204</v>
      </c>
      <c r="O117" t="s">
        <v>106</v>
      </c>
      <c r="P117" t="s">
        <v>120</v>
      </c>
      <c r="Q117" t="s">
        <v>121</v>
      </c>
      <c r="R117" t="s">
        <v>1118</v>
      </c>
      <c r="S117" t="s">
        <v>1119</v>
      </c>
      <c r="T117" t="s">
        <v>3876</v>
      </c>
      <c r="U117" t="s">
        <v>3877</v>
      </c>
      <c r="V117" t="s">
        <v>684</v>
      </c>
      <c r="W117" t="s">
        <v>3878</v>
      </c>
      <c r="X117" t="s">
        <v>3879</v>
      </c>
      <c r="Y117" t="s">
        <v>3880</v>
      </c>
      <c r="Z117" t="s">
        <v>4040</v>
      </c>
      <c r="AA117" t="s">
        <v>4184</v>
      </c>
      <c r="AB117" t="s">
        <v>684</v>
      </c>
      <c r="AC117" t="s">
        <v>46</v>
      </c>
      <c r="AD117" t="s">
        <v>46</v>
      </c>
      <c r="AE117" t="s">
        <v>46</v>
      </c>
      <c r="AF117" t="s">
        <v>87</v>
      </c>
      <c r="AG117" t="s">
        <v>4260</v>
      </c>
      <c r="AH117" t="s">
        <v>87</v>
      </c>
      <c r="AI117" t="s">
        <v>4260</v>
      </c>
      <c r="AJ117" t="s">
        <v>87</v>
      </c>
      <c r="AK117" t="s">
        <v>4260</v>
      </c>
      <c r="AL117" t="s">
        <v>3883</v>
      </c>
    </row>
    <row r="118" spans="1:38" ht="11.25" customHeight="1">
      <c r="A118" t="s">
        <v>5</v>
      </c>
      <c r="B118" t="s">
        <v>31</v>
      </c>
      <c r="C118" t="s">
        <v>33</v>
      </c>
      <c r="D118" t="s">
        <v>5</v>
      </c>
      <c r="E118" t="s">
        <v>1142</v>
      </c>
      <c r="F118" t="s">
        <v>1054</v>
      </c>
      <c r="G118" t="s">
        <v>106</v>
      </c>
      <c r="H118" t="s">
        <v>120</v>
      </c>
      <c r="I118" t="s">
        <v>121</v>
      </c>
      <c r="J118" t="s">
        <v>1118</v>
      </c>
      <c r="K118" t="s">
        <v>1119</v>
      </c>
      <c r="L118" t="s">
        <v>1143</v>
      </c>
      <c r="M118" t="s">
        <v>1144</v>
      </c>
      <c r="N118" t="s">
        <v>204</v>
      </c>
      <c r="O118" t="s">
        <v>106</v>
      </c>
      <c r="P118" t="s">
        <v>120</v>
      </c>
      <c r="Q118" t="s">
        <v>121</v>
      </c>
      <c r="R118" t="s">
        <v>1118</v>
      </c>
      <c r="S118" t="s">
        <v>1119</v>
      </c>
      <c r="T118" t="s">
        <v>3876</v>
      </c>
      <c r="U118" t="s">
        <v>3877</v>
      </c>
      <c r="V118" t="s">
        <v>684</v>
      </c>
      <c r="W118" t="s">
        <v>3878</v>
      </c>
      <c r="X118" t="s">
        <v>3879</v>
      </c>
      <c r="Y118" t="s">
        <v>3880</v>
      </c>
      <c r="Z118" t="s">
        <v>4261</v>
      </c>
      <c r="AA118" t="s">
        <v>4203</v>
      </c>
      <c r="AB118" t="s">
        <v>684</v>
      </c>
      <c r="AC118" t="s">
        <v>46</v>
      </c>
      <c r="AD118" t="s">
        <v>46</v>
      </c>
      <c r="AE118" t="s">
        <v>46</v>
      </c>
      <c r="AF118" t="s">
        <v>914</v>
      </c>
      <c r="AG118" t="s">
        <v>4262</v>
      </c>
      <c r="AH118" t="s">
        <v>914</v>
      </c>
      <c r="AI118" t="s">
        <v>4263</v>
      </c>
      <c r="AJ118" t="s">
        <v>914</v>
      </c>
      <c r="AK118" t="s">
        <v>4263</v>
      </c>
      <c r="AL118" t="s">
        <v>3883</v>
      </c>
    </row>
    <row r="119" spans="1:38" ht="11.25" customHeight="1">
      <c r="A119" t="s">
        <v>5</v>
      </c>
      <c r="B119" t="s">
        <v>31</v>
      </c>
      <c r="C119" t="s">
        <v>33</v>
      </c>
      <c r="D119" t="s">
        <v>5</v>
      </c>
      <c r="E119" t="s">
        <v>1139</v>
      </c>
      <c r="F119" t="s">
        <v>1054</v>
      </c>
      <c r="G119" t="s">
        <v>106</v>
      </c>
      <c r="H119" t="s">
        <v>120</v>
      </c>
      <c r="I119" t="s">
        <v>121</v>
      </c>
      <c r="J119" t="s">
        <v>1118</v>
      </c>
      <c r="K119" t="s">
        <v>1119</v>
      </c>
      <c r="L119" t="s">
        <v>1140</v>
      </c>
      <c r="M119" t="s">
        <v>1141</v>
      </c>
      <c r="N119" t="s">
        <v>204</v>
      </c>
      <c r="O119" t="s">
        <v>106</v>
      </c>
      <c r="P119" t="s">
        <v>120</v>
      </c>
      <c r="Q119" t="s">
        <v>121</v>
      </c>
      <c r="R119" t="s">
        <v>1118</v>
      </c>
      <c r="S119" t="s">
        <v>1119</v>
      </c>
      <c r="T119" t="s">
        <v>3876</v>
      </c>
      <c r="U119" t="s">
        <v>3877</v>
      </c>
      <c r="V119" t="s">
        <v>684</v>
      </c>
      <c r="W119" t="s">
        <v>3878</v>
      </c>
      <c r="X119" t="s">
        <v>3879</v>
      </c>
      <c r="Y119" t="s">
        <v>3880</v>
      </c>
      <c r="Z119" t="s">
        <v>4264</v>
      </c>
      <c r="AA119" t="s">
        <v>4265</v>
      </c>
      <c r="AB119" t="s">
        <v>684</v>
      </c>
      <c r="AC119" t="s">
        <v>46</v>
      </c>
      <c r="AD119" t="s">
        <v>46</v>
      </c>
      <c r="AE119" t="s">
        <v>46</v>
      </c>
      <c r="AF119" t="s">
        <v>4266</v>
      </c>
      <c r="AG119" t="s">
        <v>4267</v>
      </c>
      <c r="AH119" t="s">
        <v>4266</v>
      </c>
      <c r="AI119" t="s">
        <v>4268</v>
      </c>
      <c r="AJ119" t="s">
        <v>4266</v>
      </c>
      <c r="AK119" t="s">
        <v>4268</v>
      </c>
      <c r="AL119" t="s">
        <v>3883</v>
      </c>
    </row>
    <row r="120" spans="1:38" ht="11.25" customHeight="1">
      <c r="A120" t="s">
        <v>5</v>
      </c>
      <c r="B120" t="s">
        <v>31</v>
      </c>
      <c r="C120" t="s">
        <v>33</v>
      </c>
      <c r="D120" t="s">
        <v>5</v>
      </c>
      <c r="E120" t="s">
        <v>4269</v>
      </c>
      <c r="F120" t="s">
        <v>3892</v>
      </c>
      <c r="G120" t="s">
        <v>106</v>
      </c>
      <c r="H120" t="s">
        <v>120</v>
      </c>
      <c r="I120" t="s">
        <v>121</v>
      </c>
      <c r="J120" t="s">
        <v>1118</v>
      </c>
      <c r="K120" t="s">
        <v>1119</v>
      </c>
      <c r="L120" t="s">
        <v>1140</v>
      </c>
      <c r="M120" t="s">
        <v>1141</v>
      </c>
      <c r="N120" t="s">
        <v>204</v>
      </c>
      <c r="O120" t="s">
        <v>106</v>
      </c>
      <c r="P120" t="s">
        <v>120</v>
      </c>
      <c r="Q120" t="s">
        <v>121</v>
      </c>
      <c r="R120" t="s">
        <v>1118</v>
      </c>
      <c r="S120" t="s">
        <v>1119</v>
      </c>
      <c r="T120" t="s">
        <v>3876</v>
      </c>
      <c r="U120" t="s">
        <v>3877</v>
      </c>
      <c r="V120" t="s">
        <v>684</v>
      </c>
      <c r="W120" t="s">
        <v>3878</v>
      </c>
      <c r="X120" t="s">
        <v>3879</v>
      </c>
      <c r="Y120" t="s">
        <v>3880</v>
      </c>
      <c r="Z120" t="s">
        <v>4264</v>
      </c>
      <c r="AA120" t="s">
        <v>4265</v>
      </c>
      <c r="AB120" t="s">
        <v>684</v>
      </c>
      <c r="AC120" t="s">
        <v>39</v>
      </c>
      <c r="AD120" t="s">
        <v>46</v>
      </c>
      <c r="AE120" t="s">
        <v>39</v>
      </c>
      <c r="AF120" t="s">
        <v>5</v>
      </c>
      <c r="AG120" t="s">
        <v>5</v>
      </c>
      <c r="AH120" t="s">
        <v>4266</v>
      </c>
      <c r="AI120" t="s">
        <v>4268</v>
      </c>
      <c r="AJ120" t="s">
        <v>4266</v>
      </c>
      <c r="AK120" t="s">
        <v>4268</v>
      </c>
      <c r="AL120" t="s">
        <v>5</v>
      </c>
    </row>
    <row r="121" spans="1:38" ht="11.25" customHeight="1">
      <c r="A121" t="s">
        <v>5</v>
      </c>
      <c r="B121" t="s">
        <v>31</v>
      </c>
      <c r="C121" t="s">
        <v>33</v>
      </c>
      <c r="D121" t="s">
        <v>5</v>
      </c>
      <c r="E121" t="s">
        <v>4270</v>
      </c>
      <c r="F121" t="s">
        <v>3892</v>
      </c>
      <c r="G121" t="s">
        <v>106</v>
      </c>
      <c r="H121" t="s">
        <v>120</v>
      </c>
      <c r="I121" t="s">
        <v>121</v>
      </c>
      <c r="J121" t="s">
        <v>1118</v>
      </c>
      <c r="K121" t="s">
        <v>1119</v>
      </c>
      <c r="L121" t="s">
        <v>1140</v>
      </c>
      <c r="M121" t="s">
        <v>4271</v>
      </c>
      <c r="N121" t="s">
        <v>204</v>
      </c>
      <c r="O121" t="s">
        <v>106</v>
      </c>
      <c r="P121" t="s">
        <v>120</v>
      </c>
      <c r="Q121" t="s">
        <v>121</v>
      </c>
      <c r="R121" t="s">
        <v>1118</v>
      </c>
      <c r="S121" t="s">
        <v>1119</v>
      </c>
      <c r="T121" t="s">
        <v>3876</v>
      </c>
      <c r="U121" t="s">
        <v>3877</v>
      </c>
      <c r="V121" t="s">
        <v>684</v>
      </c>
      <c r="W121" t="s">
        <v>3878</v>
      </c>
      <c r="X121" t="s">
        <v>3879</v>
      </c>
      <c r="Y121" t="s">
        <v>3880</v>
      </c>
      <c r="Z121" t="s">
        <v>4264</v>
      </c>
      <c r="AA121" t="s">
        <v>4265</v>
      </c>
      <c r="AB121" t="s">
        <v>684</v>
      </c>
      <c r="AC121" t="s">
        <v>39</v>
      </c>
      <c r="AD121" t="s">
        <v>46</v>
      </c>
      <c r="AE121" t="s">
        <v>39</v>
      </c>
      <c r="AF121" t="s">
        <v>5</v>
      </c>
      <c r="AG121" t="s">
        <v>5</v>
      </c>
      <c r="AH121" t="s">
        <v>4266</v>
      </c>
      <c r="AI121" t="s">
        <v>4268</v>
      </c>
      <c r="AJ121" t="s">
        <v>4266</v>
      </c>
      <c r="AK121" t="s">
        <v>4268</v>
      </c>
      <c r="AL121" t="s">
        <v>5</v>
      </c>
    </row>
    <row r="122" spans="1:38" ht="11.25" customHeight="1">
      <c r="A122" t="s">
        <v>5</v>
      </c>
      <c r="B122" t="s">
        <v>31</v>
      </c>
      <c r="C122" t="s">
        <v>33</v>
      </c>
      <c r="D122" t="s">
        <v>5</v>
      </c>
      <c r="E122" t="s">
        <v>1131</v>
      </c>
      <c r="F122" t="s">
        <v>1054</v>
      </c>
      <c r="G122" t="s">
        <v>106</v>
      </c>
      <c r="H122" t="s">
        <v>120</v>
      </c>
      <c r="I122" t="s">
        <v>121</v>
      </c>
      <c r="J122" t="s">
        <v>1118</v>
      </c>
      <c r="K122" t="s">
        <v>1119</v>
      </c>
      <c r="L122" t="s">
        <v>1100</v>
      </c>
      <c r="M122" t="s">
        <v>1060</v>
      </c>
      <c r="N122" t="s">
        <v>204</v>
      </c>
      <c r="O122" t="s">
        <v>106</v>
      </c>
      <c r="P122" t="s">
        <v>120</v>
      </c>
      <c r="Q122" t="s">
        <v>121</v>
      </c>
      <c r="R122" t="s">
        <v>1118</v>
      </c>
      <c r="S122" t="s">
        <v>1119</v>
      </c>
      <c r="T122" t="s">
        <v>3897</v>
      </c>
      <c r="U122" t="s">
        <v>3898</v>
      </c>
      <c r="V122" t="s">
        <v>684</v>
      </c>
      <c r="W122" t="s">
        <v>3878</v>
      </c>
      <c r="X122" t="s">
        <v>3899</v>
      </c>
      <c r="Y122" t="s">
        <v>3900</v>
      </c>
      <c r="Z122" t="s">
        <v>4272</v>
      </c>
      <c r="AA122" t="s">
        <v>4187</v>
      </c>
      <c r="AB122" t="s">
        <v>684</v>
      </c>
      <c r="AC122" t="s">
        <v>46</v>
      </c>
      <c r="AD122" t="s">
        <v>46</v>
      </c>
      <c r="AE122" t="s">
        <v>46</v>
      </c>
      <c r="AF122" t="s">
        <v>1181</v>
      </c>
      <c r="AG122" t="s">
        <v>4273</v>
      </c>
      <c r="AH122" t="s">
        <v>1181</v>
      </c>
      <c r="AI122" t="s">
        <v>4273</v>
      </c>
      <c r="AJ122" t="s">
        <v>1181</v>
      </c>
      <c r="AK122" t="s">
        <v>4273</v>
      </c>
      <c r="AL122" t="s">
        <v>3883</v>
      </c>
    </row>
    <row r="123" spans="1:38" ht="11.25" customHeight="1">
      <c r="A123" t="s">
        <v>5</v>
      </c>
      <c r="B123" t="s">
        <v>31</v>
      </c>
      <c r="C123" t="s">
        <v>33</v>
      </c>
      <c r="D123" t="s">
        <v>5</v>
      </c>
      <c r="E123" t="s">
        <v>3952</v>
      </c>
      <c r="F123" t="s">
        <v>3892</v>
      </c>
      <c r="G123" t="s">
        <v>106</v>
      </c>
      <c r="H123" t="s">
        <v>120</v>
      </c>
      <c r="I123" t="s">
        <v>121</v>
      </c>
      <c r="J123" t="s">
        <v>1118</v>
      </c>
      <c r="K123" t="s">
        <v>1119</v>
      </c>
      <c r="L123" t="s">
        <v>1100</v>
      </c>
      <c r="M123" t="s">
        <v>1060</v>
      </c>
      <c r="N123" t="s">
        <v>204</v>
      </c>
      <c r="O123" t="s">
        <v>106</v>
      </c>
      <c r="P123" t="s">
        <v>120</v>
      </c>
      <c r="Q123" t="s">
        <v>121</v>
      </c>
      <c r="R123" t="s">
        <v>1118</v>
      </c>
      <c r="S123" t="s">
        <v>1119</v>
      </c>
      <c r="T123" t="s">
        <v>3897</v>
      </c>
      <c r="U123" t="s">
        <v>3898</v>
      </c>
      <c r="V123" t="s">
        <v>684</v>
      </c>
      <c r="W123" t="s">
        <v>3878</v>
      </c>
      <c r="X123" t="s">
        <v>3899</v>
      </c>
      <c r="Y123" t="s">
        <v>3900</v>
      </c>
      <c r="Z123" t="s">
        <v>4272</v>
      </c>
      <c r="AA123" t="s">
        <v>4187</v>
      </c>
      <c r="AB123" t="s">
        <v>684</v>
      </c>
      <c r="AC123" t="s">
        <v>39</v>
      </c>
      <c r="AD123" t="s">
        <v>46</v>
      </c>
      <c r="AE123" t="s">
        <v>39</v>
      </c>
      <c r="AF123" t="s">
        <v>5</v>
      </c>
      <c r="AG123" t="s">
        <v>5</v>
      </c>
      <c r="AH123" t="s">
        <v>1181</v>
      </c>
      <c r="AI123" t="s">
        <v>4273</v>
      </c>
      <c r="AJ123" t="s">
        <v>1181</v>
      </c>
      <c r="AK123" t="s">
        <v>4273</v>
      </c>
      <c r="AL123" t="s">
        <v>5</v>
      </c>
    </row>
    <row r="124" spans="1:38" ht="11.25" customHeight="1">
      <c r="A124" t="s">
        <v>5</v>
      </c>
      <c r="B124" t="s">
        <v>31</v>
      </c>
      <c r="C124" t="s">
        <v>33</v>
      </c>
      <c r="D124" t="s">
        <v>5</v>
      </c>
      <c r="E124" t="s">
        <v>4002</v>
      </c>
      <c r="F124" t="s">
        <v>3892</v>
      </c>
      <c r="G124" t="s">
        <v>106</v>
      </c>
      <c r="H124" t="s">
        <v>120</v>
      </c>
      <c r="I124" t="s">
        <v>121</v>
      </c>
      <c r="J124" t="s">
        <v>1118</v>
      </c>
      <c r="K124" t="s">
        <v>1119</v>
      </c>
      <c r="L124" t="s">
        <v>1123</v>
      </c>
      <c r="M124" t="s">
        <v>1060</v>
      </c>
      <c r="N124" t="s">
        <v>204</v>
      </c>
      <c r="O124" t="s">
        <v>106</v>
      </c>
      <c r="P124" t="s">
        <v>120</v>
      </c>
      <c r="Q124" t="s">
        <v>121</v>
      </c>
      <c r="R124" t="s">
        <v>1118</v>
      </c>
      <c r="S124" t="s">
        <v>1119</v>
      </c>
      <c r="T124" t="s">
        <v>3897</v>
      </c>
      <c r="U124" t="s">
        <v>3898</v>
      </c>
      <c r="V124" t="s">
        <v>684</v>
      </c>
      <c r="W124" t="s">
        <v>3878</v>
      </c>
      <c r="X124" t="s">
        <v>3899</v>
      </c>
      <c r="Y124" t="s">
        <v>3900</v>
      </c>
      <c r="Z124" t="s">
        <v>4274</v>
      </c>
      <c r="AA124" t="s">
        <v>4275</v>
      </c>
      <c r="AB124" t="s">
        <v>684</v>
      </c>
      <c r="AC124" t="s">
        <v>39</v>
      </c>
      <c r="AD124" t="s">
        <v>46</v>
      </c>
      <c r="AE124" t="s">
        <v>39</v>
      </c>
      <c r="AF124" t="s">
        <v>5</v>
      </c>
      <c r="AG124" t="s">
        <v>5</v>
      </c>
      <c r="AH124" t="s">
        <v>134</v>
      </c>
      <c r="AI124" t="s">
        <v>4276</v>
      </c>
      <c r="AJ124" t="s">
        <v>134</v>
      </c>
      <c r="AK124" t="s">
        <v>4276</v>
      </c>
      <c r="AL124" t="s">
        <v>5</v>
      </c>
    </row>
    <row r="125" spans="1:38" ht="11.25" customHeight="1">
      <c r="A125" t="s">
        <v>5</v>
      </c>
      <c r="B125" t="s">
        <v>31</v>
      </c>
      <c r="C125" t="s">
        <v>33</v>
      </c>
      <c r="D125" t="s">
        <v>5</v>
      </c>
      <c r="E125" t="s">
        <v>1145</v>
      </c>
      <c r="F125" t="s">
        <v>1054</v>
      </c>
      <c r="G125" t="s">
        <v>106</v>
      </c>
      <c r="H125" t="s">
        <v>120</v>
      </c>
      <c r="I125" t="s">
        <v>121</v>
      </c>
      <c r="J125" t="s">
        <v>1118</v>
      </c>
      <c r="K125" t="s">
        <v>1119</v>
      </c>
      <c r="L125" t="s">
        <v>1146</v>
      </c>
      <c r="M125" t="s">
        <v>1060</v>
      </c>
      <c r="N125" t="s">
        <v>204</v>
      </c>
      <c r="O125" t="s">
        <v>106</v>
      </c>
      <c r="P125" t="s">
        <v>120</v>
      </c>
      <c r="Q125" t="s">
        <v>121</v>
      </c>
      <c r="R125" t="s">
        <v>1118</v>
      </c>
      <c r="S125" t="s">
        <v>1119</v>
      </c>
      <c r="T125" t="s">
        <v>3897</v>
      </c>
      <c r="U125" t="s">
        <v>3898</v>
      </c>
      <c r="V125" t="s">
        <v>684</v>
      </c>
      <c r="W125" t="s">
        <v>3878</v>
      </c>
      <c r="X125" t="s">
        <v>3899</v>
      </c>
      <c r="Y125" t="s">
        <v>3900</v>
      </c>
      <c r="Z125" t="s">
        <v>4277</v>
      </c>
      <c r="AA125" t="s">
        <v>4239</v>
      </c>
      <c r="AB125" t="s">
        <v>684</v>
      </c>
      <c r="AC125" t="s">
        <v>46</v>
      </c>
      <c r="AD125" t="s">
        <v>46</v>
      </c>
      <c r="AE125" t="s">
        <v>46</v>
      </c>
      <c r="AF125" t="s">
        <v>4042</v>
      </c>
      <c r="AG125" t="s">
        <v>4278</v>
      </c>
      <c r="AH125" t="s">
        <v>4042</v>
      </c>
      <c r="AI125" t="s">
        <v>4278</v>
      </c>
      <c r="AJ125" t="s">
        <v>4042</v>
      </c>
      <c r="AK125" t="s">
        <v>4278</v>
      </c>
      <c r="AL125" t="s">
        <v>3883</v>
      </c>
    </row>
    <row r="126" spans="1:38" ht="11.25" customHeight="1">
      <c r="A126" t="s">
        <v>5</v>
      </c>
      <c r="B126" t="s">
        <v>31</v>
      </c>
      <c r="C126" t="s">
        <v>33</v>
      </c>
      <c r="D126" t="s">
        <v>5</v>
      </c>
      <c r="E126" t="s">
        <v>4279</v>
      </c>
      <c r="F126" t="s">
        <v>3892</v>
      </c>
      <c r="G126" t="s">
        <v>106</v>
      </c>
      <c r="H126" t="s">
        <v>120</v>
      </c>
      <c r="I126" t="s">
        <v>121</v>
      </c>
      <c r="J126" t="s">
        <v>1118</v>
      </c>
      <c r="K126" t="s">
        <v>1119</v>
      </c>
      <c r="L126" t="s">
        <v>1146</v>
      </c>
      <c r="M126" t="s">
        <v>1060</v>
      </c>
      <c r="N126" t="s">
        <v>204</v>
      </c>
      <c r="O126" t="s">
        <v>106</v>
      </c>
      <c r="P126" t="s">
        <v>120</v>
      </c>
      <c r="Q126" t="s">
        <v>121</v>
      </c>
      <c r="R126" t="s">
        <v>1118</v>
      </c>
      <c r="S126" t="s">
        <v>1119</v>
      </c>
      <c r="T126" t="s">
        <v>3897</v>
      </c>
      <c r="U126" t="s">
        <v>3898</v>
      </c>
      <c r="V126" t="s">
        <v>684</v>
      </c>
      <c r="W126" t="s">
        <v>3878</v>
      </c>
      <c r="X126" t="s">
        <v>3899</v>
      </c>
      <c r="Y126" t="s">
        <v>3900</v>
      </c>
      <c r="Z126" t="s">
        <v>4277</v>
      </c>
      <c r="AA126" t="s">
        <v>4239</v>
      </c>
      <c r="AB126" t="s">
        <v>684</v>
      </c>
      <c r="AC126" t="s">
        <v>39</v>
      </c>
      <c r="AD126" t="s">
        <v>46</v>
      </c>
      <c r="AE126" t="s">
        <v>39</v>
      </c>
      <c r="AF126" t="s">
        <v>5</v>
      </c>
      <c r="AG126" t="s">
        <v>5</v>
      </c>
      <c r="AH126" t="s">
        <v>4042</v>
      </c>
      <c r="AI126" t="s">
        <v>4278</v>
      </c>
      <c r="AJ126" t="s">
        <v>4042</v>
      </c>
      <c r="AK126" t="s">
        <v>4278</v>
      </c>
      <c r="AL126" t="s">
        <v>5</v>
      </c>
    </row>
    <row r="127" spans="1:38" ht="11.25" customHeight="1">
      <c r="A127" t="s">
        <v>5</v>
      </c>
      <c r="B127" t="s">
        <v>31</v>
      </c>
      <c r="C127" t="s">
        <v>33</v>
      </c>
      <c r="D127" t="s">
        <v>5</v>
      </c>
      <c r="E127" t="s">
        <v>1109</v>
      </c>
      <c r="F127" t="s">
        <v>1054</v>
      </c>
      <c r="G127" t="s">
        <v>106</v>
      </c>
      <c r="H127" t="s">
        <v>120</v>
      </c>
      <c r="I127" t="s">
        <v>121</v>
      </c>
      <c r="J127" t="s">
        <v>1118</v>
      </c>
      <c r="K127" t="s">
        <v>1119</v>
      </c>
      <c r="L127" t="s">
        <v>1121</v>
      </c>
      <c r="M127" t="s">
        <v>1060</v>
      </c>
      <c r="N127" t="s">
        <v>204</v>
      </c>
      <c r="O127" t="s">
        <v>106</v>
      </c>
      <c r="P127" t="s">
        <v>120</v>
      </c>
      <c r="Q127" t="s">
        <v>121</v>
      </c>
      <c r="R127" t="s">
        <v>1118</v>
      </c>
      <c r="S127" t="s">
        <v>1119</v>
      </c>
      <c r="T127" t="s">
        <v>3897</v>
      </c>
      <c r="U127" t="s">
        <v>3898</v>
      </c>
      <c r="V127" t="s">
        <v>684</v>
      </c>
      <c r="W127" t="s">
        <v>3878</v>
      </c>
      <c r="X127" t="s">
        <v>3899</v>
      </c>
      <c r="Y127" t="s">
        <v>3900</v>
      </c>
      <c r="Z127" t="s">
        <v>4280</v>
      </c>
      <c r="AA127" t="s">
        <v>4187</v>
      </c>
      <c r="AB127" t="s">
        <v>684</v>
      </c>
      <c r="AC127" t="s">
        <v>46</v>
      </c>
      <c r="AD127" t="s">
        <v>46</v>
      </c>
      <c r="AE127" t="s">
        <v>46</v>
      </c>
      <c r="AF127" t="s">
        <v>4281</v>
      </c>
      <c r="AG127" t="s">
        <v>4282</v>
      </c>
      <c r="AH127" t="s">
        <v>4281</v>
      </c>
      <c r="AI127" t="s">
        <v>4282</v>
      </c>
      <c r="AJ127" t="s">
        <v>4281</v>
      </c>
      <c r="AK127" t="s">
        <v>4282</v>
      </c>
      <c r="AL127" t="s">
        <v>3883</v>
      </c>
    </row>
    <row r="128" spans="1:38" ht="11.25" customHeight="1">
      <c r="A128" t="s">
        <v>5</v>
      </c>
      <c r="B128" t="s">
        <v>31</v>
      </c>
      <c r="C128" t="s">
        <v>33</v>
      </c>
      <c r="D128" t="s">
        <v>5</v>
      </c>
      <c r="E128" t="s">
        <v>3962</v>
      </c>
      <c r="F128" t="s">
        <v>3892</v>
      </c>
      <c r="G128" t="s">
        <v>106</v>
      </c>
      <c r="H128" t="s">
        <v>120</v>
      </c>
      <c r="I128" t="s">
        <v>121</v>
      </c>
      <c r="J128" t="s">
        <v>1118</v>
      </c>
      <c r="K128" t="s">
        <v>1119</v>
      </c>
      <c r="L128" t="s">
        <v>1121</v>
      </c>
      <c r="M128" t="s">
        <v>1060</v>
      </c>
      <c r="N128" t="s">
        <v>204</v>
      </c>
      <c r="O128" t="s">
        <v>106</v>
      </c>
      <c r="P128" t="s">
        <v>120</v>
      </c>
      <c r="Q128" t="s">
        <v>121</v>
      </c>
      <c r="R128" t="s">
        <v>1118</v>
      </c>
      <c r="S128" t="s">
        <v>1119</v>
      </c>
      <c r="T128" t="s">
        <v>3897</v>
      </c>
      <c r="U128" t="s">
        <v>3898</v>
      </c>
      <c r="V128" t="s">
        <v>684</v>
      </c>
      <c r="W128" t="s">
        <v>3878</v>
      </c>
      <c r="X128" t="s">
        <v>3899</v>
      </c>
      <c r="Y128" t="s">
        <v>3900</v>
      </c>
      <c r="Z128" t="s">
        <v>4280</v>
      </c>
      <c r="AA128" t="s">
        <v>4187</v>
      </c>
      <c r="AB128" t="s">
        <v>684</v>
      </c>
      <c r="AC128" t="s">
        <v>39</v>
      </c>
      <c r="AD128" t="s">
        <v>46</v>
      </c>
      <c r="AE128" t="s">
        <v>39</v>
      </c>
      <c r="AF128" t="s">
        <v>5</v>
      </c>
      <c r="AG128" t="s">
        <v>5</v>
      </c>
      <c r="AH128" t="s">
        <v>4281</v>
      </c>
      <c r="AI128" t="s">
        <v>4282</v>
      </c>
      <c r="AJ128" t="s">
        <v>4281</v>
      </c>
      <c r="AK128" t="s">
        <v>4282</v>
      </c>
      <c r="AL128" t="s">
        <v>5</v>
      </c>
    </row>
    <row r="129" spans="1:38" ht="11.25" customHeight="1">
      <c r="A129" t="s">
        <v>5</v>
      </c>
      <c r="B129" t="s">
        <v>31</v>
      </c>
      <c r="C129" t="s">
        <v>33</v>
      </c>
      <c r="D129" t="s">
        <v>5</v>
      </c>
      <c r="E129" t="s">
        <v>1103</v>
      </c>
      <c r="F129" t="s">
        <v>1054</v>
      </c>
      <c r="G129" t="s">
        <v>106</v>
      </c>
      <c r="H129" t="s">
        <v>120</v>
      </c>
      <c r="I129" t="s">
        <v>121</v>
      </c>
      <c r="J129" t="s">
        <v>1118</v>
      </c>
      <c r="K129" t="s">
        <v>1119</v>
      </c>
      <c r="L129" t="s">
        <v>1147</v>
      </c>
      <c r="M129" t="s">
        <v>1060</v>
      </c>
      <c r="N129" t="s">
        <v>204</v>
      </c>
      <c r="O129" t="s">
        <v>106</v>
      </c>
      <c r="P129" t="s">
        <v>120</v>
      </c>
      <c r="Q129" t="s">
        <v>121</v>
      </c>
      <c r="R129" t="s">
        <v>1118</v>
      </c>
      <c r="S129" t="s">
        <v>1119</v>
      </c>
      <c r="T129" t="s">
        <v>3897</v>
      </c>
      <c r="U129" t="s">
        <v>3898</v>
      </c>
      <c r="V129" t="s">
        <v>684</v>
      </c>
      <c r="W129" t="s">
        <v>3878</v>
      </c>
      <c r="X129" t="s">
        <v>3899</v>
      </c>
      <c r="Y129" t="s">
        <v>3900</v>
      </c>
      <c r="Z129" t="s">
        <v>4283</v>
      </c>
      <c r="AA129" t="s">
        <v>4187</v>
      </c>
      <c r="AB129" t="s">
        <v>684</v>
      </c>
      <c r="AC129" t="s">
        <v>46</v>
      </c>
      <c r="AD129" t="s">
        <v>46</v>
      </c>
      <c r="AE129" t="s">
        <v>46</v>
      </c>
      <c r="AF129" t="s">
        <v>204</v>
      </c>
      <c r="AG129" t="s">
        <v>4284</v>
      </c>
      <c r="AH129" t="s">
        <v>204</v>
      </c>
      <c r="AI129" t="s">
        <v>4284</v>
      </c>
      <c r="AJ129" t="s">
        <v>204</v>
      </c>
      <c r="AK129" t="s">
        <v>4284</v>
      </c>
      <c r="AL129" t="s">
        <v>3883</v>
      </c>
    </row>
    <row r="130" spans="1:38" ht="11.25" customHeight="1">
      <c r="A130" t="s">
        <v>5</v>
      </c>
      <c r="B130" t="s">
        <v>31</v>
      </c>
      <c r="C130" t="s">
        <v>33</v>
      </c>
      <c r="D130" t="s">
        <v>5</v>
      </c>
      <c r="E130" t="s">
        <v>4285</v>
      </c>
      <c r="F130" t="s">
        <v>3892</v>
      </c>
      <c r="G130" t="s">
        <v>106</v>
      </c>
      <c r="H130" t="s">
        <v>120</v>
      </c>
      <c r="I130" t="s">
        <v>121</v>
      </c>
      <c r="J130" t="s">
        <v>1118</v>
      </c>
      <c r="K130" t="s">
        <v>1119</v>
      </c>
      <c r="L130" t="s">
        <v>1143</v>
      </c>
      <c r="M130" t="s">
        <v>1060</v>
      </c>
      <c r="N130" t="s">
        <v>204</v>
      </c>
      <c r="O130" t="s">
        <v>106</v>
      </c>
      <c r="P130" t="s">
        <v>120</v>
      </c>
      <c r="Q130" t="s">
        <v>121</v>
      </c>
      <c r="R130" t="s">
        <v>1118</v>
      </c>
      <c r="S130" t="s">
        <v>1119</v>
      </c>
      <c r="T130" t="s">
        <v>3876</v>
      </c>
      <c r="U130" t="s">
        <v>3880</v>
      </c>
      <c r="V130" t="s">
        <v>684</v>
      </c>
      <c r="W130" t="s">
        <v>3878</v>
      </c>
      <c r="X130" t="s">
        <v>3879</v>
      </c>
      <c r="Y130" t="s">
        <v>3880</v>
      </c>
      <c r="Z130" t="s">
        <v>4286</v>
      </c>
      <c r="AA130" t="s">
        <v>4287</v>
      </c>
      <c r="AB130" t="s">
        <v>684</v>
      </c>
      <c r="AC130" t="s">
        <v>39</v>
      </c>
      <c r="AD130" t="s">
        <v>46</v>
      </c>
      <c r="AE130" t="s">
        <v>39</v>
      </c>
      <c r="AF130" t="s">
        <v>5</v>
      </c>
      <c r="AG130" t="s">
        <v>5</v>
      </c>
      <c r="AH130" t="s">
        <v>4288</v>
      </c>
      <c r="AI130" t="s">
        <v>4288</v>
      </c>
      <c r="AJ130" t="s">
        <v>4288</v>
      </c>
      <c r="AK130" t="s">
        <v>4288</v>
      </c>
      <c r="AL130" t="s">
        <v>5</v>
      </c>
    </row>
    <row r="131" spans="1:38" ht="11.25" customHeight="1">
      <c r="A131" t="s">
        <v>5</v>
      </c>
      <c r="B131" t="s">
        <v>31</v>
      </c>
      <c r="C131" t="s">
        <v>33</v>
      </c>
      <c r="D131" t="s">
        <v>5</v>
      </c>
      <c r="E131" t="s">
        <v>4289</v>
      </c>
      <c r="F131" t="s">
        <v>3892</v>
      </c>
      <c r="G131" t="s">
        <v>106</v>
      </c>
      <c r="H131" t="s">
        <v>120</v>
      </c>
      <c r="I131" t="s">
        <v>121</v>
      </c>
      <c r="J131" t="s">
        <v>1118</v>
      </c>
      <c r="K131" t="s">
        <v>1119</v>
      </c>
      <c r="L131" t="s">
        <v>1143</v>
      </c>
      <c r="M131" t="s">
        <v>1060</v>
      </c>
      <c r="N131" t="s">
        <v>204</v>
      </c>
      <c r="O131" t="s">
        <v>106</v>
      </c>
      <c r="P131" t="s">
        <v>120</v>
      </c>
      <c r="Q131" t="s">
        <v>121</v>
      </c>
      <c r="R131" t="s">
        <v>1118</v>
      </c>
      <c r="S131" t="s">
        <v>1119</v>
      </c>
      <c r="T131" t="s">
        <v>3876</v>
      </c>
      <c r="U131" t="s">
        <v>3880</v>
      </c>
      <c r="V131" t="s">
        <v>684</v>
      </c>
      <c r="W131" t="s">
        <v>3878</v>
      </c>
      <c r="X131" t="s">
        <v>3879</v>
      </c>
      <c r="Y131" t="s">
        <v>3880</v>
      </c>
      <c r="Z131" t="s">
        <v>4286</v>
      </c>
      <c r="AA131" t="s">
        <v>4287</v>
      </c>
      <c r="AB131" t="s">
        <v>684</v>
      </c>
      <c r="AC131" t="s">
        <v>39</v>
      </c>
      <c r="AD131" t="s">
        <v>46</v>
      </c>
      <c r="AE131" t="s">
        <v>39</v>
      </c>
      <c r="AF131" t="s">
        <v>5</v>
      </c>
      <c r="AG131" t="s">
        <v>5</v>
      </c>
      <c r="AH131" t="s">
        <v>4288</v>
      </c>
      <c r="AI131" t="s">
        <v>4288</v>
      </c>
      <c r="AJ131" t="s">
        <v>4288</v>
      </c>
      <c r="AK131" t="s">
        <v>4288</v>
      </c>
      <c r="AL131" t="s">
        <v>5</v>
      </c>
    </row>
    <row r="132" spans="1:38" ht="11.25" customHeight="1">
      <c r="A132" t="s">
        <v>5</v>
      </c>
      <c r="B132" t="s">
        <v>31</v>
      </c>
      <c r="C132" t="s">
        <v>33</v>
      </c>
      <c r="D132" t="s">
        <v>5</v>
      </c>
      <c r="E132" t="s">
        <v>4290</v>
      </c>
      <c r="F132" t="s">
        <v>3892</v>
      </c>
      <c r="G132" t="s">
        <v>106</v>
      </c>
      <c r="H132" t="s">
        <v>120</v>
      </c>
      <c r="I132" t="s">
        <v>121</v>
      </c>
      <c r="J132" t="s">
        <v>1118</v>
      </c>
      <c r="K132" t="s">
        <v>1119</v>
      </c>
      <c r="L132" t="s">
        <v>1143</v>
      </c>
      <c r="M132" t="s">
        <v>1060</v>
      </c>
      <c r="N132" t="s">
        <v>204</v>
      </c>
      <c r="O132" t="s">
        <v>106</v>
      </c>
      <c r="P132" t="s">
        <v>120</v>
      </c>
      <c r="Q132" t="s">
        <v>121</v>
      </c>
      <c r="R132" t="s">
        <v>1118</v>
      </c>
      <c r="S132" t="s">
        <v>1119</v>
      </c>
      <c r="T132" t="s">
        <v>3876</v>
      </c>
      <c r="U132" t="s">
        <v>3880</v>
      </c>
      <c r="V132" t="s">
        <v>684</v>
      </c>
      <c r="W132" t="s">
        <v>3878</v>
      </c>
      <c r="X132" t="s">
        <v>3879</v>
      </c>
      <c r="Y132" t="s">
        <v>3880</v>
      </c>
      <c r="Z132" t="s">
        <v>4286</v>
      </c>
      <c r="AA132" t="s">
        <v>4287</v>
      </c>
      <c r="AB132" t="s">
        <v>684</v>
      </c>
      <c r="AC132" t="s">
        <v>39</v>
      </c>
      <c r="AD132" t="s">
        <v>46</v>
      </c>
      <c r="AE132" t="s">
        <v>39</v>
      </c>
      <c r="AF132" t="s">
        <v>5</v>
      </c>
      <c r="AG132" t="s">
        <v>5</v>
      </c>
      <c r="AH132" t="s">
        <v>4288</v>
      </c>
      <c r="AI132" t="s">
        <v>4288</v>
      </c>
      <c r="AJ132" t="s">
        <v>4288</v>
      </c>
      <c r="AK132" t="s">
        <v>4288</v>
      </c>
      <c r="AL132" t="s">
        <v>5</v>
      </c>
    </row>
    <row r="133" spans="1:38" ht="11.25" customHeight="1">
      <c r="A133" t="s">
        <v>5</v>
      </c>
      <c r="B133" t="s">
        <v>31</v>
      </c>
      <c r="C133" t="s">
        <v>33</v>
      </c>
      <c r="D133" t="s">
        <v>5</v>
      </c>
      <c r="E133" t="s">
        <v>4291</v>
      </c>
      <c r="F133" t="s">
        <v>3892</v>
      </c>
      <c r="G133" t="s">
        <v>106</v>
      </c>
      <c r="H133" t="s">
        <v>120</v>
      </c>
      <c r="I133" t="s">
        <v>121</v>
      </c>
      <c r="J133" t="s">
        <v>1118</v>
      </c>
      <c r="K133" t="s">
        <v>1119</v>
      </c>
      <c r="L133" t="s">
        <v>1143</v>
      </c>
      <c r="M133" t="s">
        <v>1060</v>
      </c>
      <c r="N133" t="s">
        <v>204</v>
      </c>
      <c r="O133" t="s">
        <v>106</v>
      </c>
      <c r="P133" t="s">
        <v>120</v>
      </c>
      <c r="Q133" t="s">
        <v>121</v>
      </c>
      <c r="R133" t="s">
        <v>1118</v>
      </c>
      <c r="S133" t="s">
        <v>1119</v>
      </c>
      <c r="T133" t="s">
        <v>3876</v>
      </c>
      <c r="U133" t="s">
        <v>3880</v>
      </c>
      <c r="V133" t="s">
        <v>684</v>
      </c>
      <c r="W133" t="s">
        <v>3878</v>
      </c>
      <c r="X133" t="s">
        <v>3879</v>
      </c>
      <c r="Y133" t="s">
        <v>3880</v>
      </c>
      <c r="Z133" t="s">
        <v>4286</v>
      </c>
      <c r="AA133" t="s">
        <v>4287</v>
      </c>
      <c r="AB133" t="s">
        <v>684</v>
      </c>
      <c r="AC133" t="s">
        <v>39</v>
      </c>
      <c r="AD133" t="s">
        <v>46</v>
      </c>
      <c r="AE133" t="s">
        <v>39</v>
      </c>
      <c r="AF133" t="s">
        <v>5</v>
      </c>
      <c r="AG133" t="s">
        <v>5</v>
      </c>
      <c r="AH133" t="s">
        <v>204</v>
      </c>
      <c r="AI133" t="s">
        <v>4111</v>
      </c>
      <c r="AJ133" t="s">
        <v>204</v>
      </c>
      <c r="AK133" t="s">
        <v>4111</v>
      </c>
      <c r="AL133" t="s">
        <v>5</v>
      </c>
    </row>
    <row r="134" spans="1:38" ht="11.25" customHeight="1">
      <c r="A134" t="s">
        <v>5</v>
      </c>
      <c r="B134" t="s">
        <v>31</v>
      </c>
      <c r="C134" t="s">
        <v>33</v>
      </c>
      <c r="D134" t="s">
        <v>5</v>
      </c>
      <c r="E134" t="s">
        <v>4292</v>
      </c>
      <c r="F134" t="s">
        <v>3892</v>
      </c>
      <c r="G134" t="s">
        <v>106</v>
      </c>
      <c r="H134" t="s">
        <v>120</v>
      </c>
      <c r="I134" t="s">
        <v>121</v>
      </c>
      <c r="J134" t="s">
        <v>1118</v>
      </c>
      <c r="K134" t="s">
        <v>1119</v>
      </c>
      <c r="L134" t="s">
        <v>1143</v>
      </c>
      <c r="M134" t="s">
        <v>1060</v>
      </c>
      <c r="N134" t="s">
        <v>204</v>
      </c>
      <c r="O134" t="s">
        <v>106</v>
      </c>
      <c r="P134" t="s">
        <v>120</v>
      </c>
      <c r="Q134" t="s">
        <v>121</v>
      </c>
      <c r="R134" t="s">
        <v>1118</v>
      </c>
      <c r="S134" t="s">
        <v>1119</v>
      </c>
      <c r="T134" t="s">
        <v>3876</v>
      </c>
      <c r="U134" t="s">
        <v>3880</v>
      </c>
      <c r="V134" t="s">
        <v>684</v>
      </c>
      <c r="W134" t="s">
        <v>3878</v>
      </c>
      <c r="X134" t="s">
        <v>3879</v>
      </c>
      <c r="Y134" t="s">
        <v>3880</v>
      </c>
      <c r="Z134" t="s">
        <v>4286</v>
      </c>
      <c r="AA134" t="s">
        <v>4287</v>
      </c>
      <c r="AB134" t="s">
        <v>684</v>
      </c>
      <c r="AC134" t="s">
        <v>39</v>
      </c>
      <c r="AD134" t="s">
        <v>46</v>
      </c>
      <c r="AE134" t="s">
        <v>39</v>
      </c>
      <c r="AF134" t="s">
        <v>5</v>
      </c>
      <c r="AG134" t="s">
        <v>5</v>
      </c>
      <c r="AH134" t="s">
        <v>4266</v>
      </c>
      <c r="AI134" t="s">
        <v>4266</v>
      </c>
      <c r="AJ134" t="s">
        <v>4266</v>
      </c>
      <c r="AK134" t="s">
        <v>4266</v>
      </c>
      <c r="AL134" t="s">
        <v>5</v>
      </c>
    </row>
    <row r="135" spans="1:38" ht="11.25" customHeight="1">
      <c r="A135" t="s">
        <v>5</v>
      </c>
      <c r="B135" t="s">
        <v>31</v>
      </c>
      <c r="C135" t="s">
        <v>33</v>
      </c>
      <c r="D135" t="s">
        <v>5</v>
      </c>
      <c r="E135" t="s">
        <v>4293</v>
      </c>
      <c r="F135" t="s">
        <v>3892</v>
      </c>
      <c r="G135" t="s">
        <v>106</v>
      </c>
      <c r="H135" t="s">
        <v>120</v>
      </c>
      <c r="I135" t="s">
        <v>121</v>
      </c>
      <c r="J135" t="s">
        <v>1118</v>
      </c>
      <c r="K135" t="s">
        <v>1119</v>
      </c>
      <c r="L135" t="s">
        <v>1143</v>
      </c>
      <c r="M135" t="s">
        <v>1060</v>
      </c>
      <c r="N135" t="s">
        <v>204</v>
      </c>
      <c r="O135" t="s">
        <v>106</v>
      </c>
      <c r="P135" t="s">
        <v>120</v>
      </c>
      <c r="Q135" t="s">
        <v>121</v>
      </c>
      <c r="R135" t="s">
        <v>1118</v>
      </c>
      <c r="S135" t="s">
        <v>1119</v>
      </c>
      <c r="T135" t="s">
        <v>3876</v>
      </c>
      <c r="U135" t="s">
        <v>3880</v>
      </c>
      <c r="V135" t="s">
        <v>684</v>
      </c>
      <c r="W135" t="s">
        <v>3878</v>
      </c>
      <c r="X135" t="s">
        <v>3879</v>
      </c>
      <c r="Y135" t="s">
        <v>3880</v>
      </c>
      <c r="Z135" t="s">
        <v>4286</v>
      </c>
      <c r="AA135" t="s">
        <v>4287</v>
      </c>
      <c r="AB135" t="s">
        <v>684</v>
      </c>
      <c r="AC135" t="s">
        <v>39</v>
      </c>
      <c r="AD135" t="s">
        <v>46</v>
      </c>
      <c r="AE135" t="s">
        <v>39</v>
      </c>
      <c r="AF135" t="s">
        <v>5</v>
      </c>
      <c r="AG135" t="s">
        <v>5</v>
      </c>
      <c r="AH135" t="s">
        <v>4266</v>
      </c>
      <c r="AI135" t="s">
        <v>4266</v>
      </c>
      <c r="AJ135" t="s">
        <v>4266</v>
      </c>
      <c r="AK135" t="s">
        <v>4266</v>
      </c>
      <c r="AL135" t="s">
        <v>5</v>
      </c>
    </row>
    <row r="136" spans="1:38" ht="11.25" customHeight="1">
      <c r="A136" t="s">
        <v>5</v>
      </c>
      <c r="B136" t="s">
        <v>31</v>
      </c>
      <c r="C136" t="s">
        <v>33</v>
      </c>
      <c r="D136" t="s">
        <v>5</v>
      </c>
      <c r="E136" t="s">
        <v>4294</v>
      </c>
      <c r="F136" t="s">
        <v>3892</v>
      </c>
      <c r="G136" t="s">
        <v>106</v>
      </c>
      <c r="H136" t="s">
        <v>120</v>
      </c>
      <c r="I136" t="s">
        <v>121</v>
      </c>
      <c r="J136" t="s">
        <v>1118</v>
      </c>
      <c r="K136" t="s">
        <v>1119</v>
      </c>
      <c r="L136" t="s">
        <v>1143</v>
      </c>
      <c r="M136" t="s">
        <v>1060</v>
      </c>
      <c r="N136" t="s">
        <v>204</v>
      </c>
      <c r="O136" t="s">
        <v>106</v>
      </c>
      <c r="P136" t="s">
        <v>120</v>
      </c>
      <c r="Q136" t="s">
        <v>121</v>
      </c>
      <c r="R136" t="s">
        <v>1118</v>
      </c>
      <c r="S136" t="s">
        <v>1119</v>
      </c>
      <c r="T136" t="s">
        <v>3876</v>
      </c>
      <c r="U136" t="s">
        <v>3880</v>
      </c>
      <c r="V136" t="s">
        <v>684</v>
      </c>
      <c r="W136" t="s">
        <v>3878</v>
      </c>
      <c r="X136" t="s">
        <v>3879</v>
      </c>
      <c r="Y136" t="s">
        <v>3880</v>
      </c>
      <c r="Z136" t="s">
        <v>4286</v>
      </c>
      <c r="AA136" t="s">
        <v>4287</v>
      </c>
      <c r="AB136" t="s">
        <v>684</v>
      </c>
      <c r="AC136" t="s">
        <v>39</v>
      </c>
      <c r="AD136" t="s">
        <v>46</v>
      </c>
      <c r="AE136" t="s">
        <v>39</v>
      </c>
      <c r="AF136" t="s">
        <v>5</v>
      </c>
      <c r="AG136" t="s">
        <v>5</v>
      </c>
      <c r="AH136" t="s">
        <v>4266</v>
      </c>
      <c r="AI136" t="s">
        <v>4266</v>
      </c>
      <c r="AJ136" t="s">
        <v>4266</v>
      </c>
      <c r="AK136" t="s">
        <v>4266</v>
      </c>
      <c r="AL136" t="s">
        <v>5</v>
      </c>
    </row>
    <row r="137" spans="1:38" ht="11.25" customHeight="1">
      <c r="A137" t="s">
        <v>5</v>
      </c>
      <c r="B137" t="s">
        <v>31</v>
      </c>
      <c r="C137" t="s">
        <v>33</v>
      </c>
      <c r="D137" t="s">
        <v>5</v>
      </c>
      <c r="E137" t="s">
        <v>3980</v>
      </c>
      <c r="F137" t="s">
        <v>1054</v>
      </c>
      <c r="G137" t="s">
        <v>106</v>
      </c>
      <c r="H137" t="s">
        <v>120</v>
      </c>
      <c r="I137" t="s">
        <v>121</v>
      </c>
      <c r="J137" t="s">
        <v>1118</v>
      </c>
      <c r="K137" t="s">
        <v>1119</v>
      </c>
      <c r="L137" t="s">
        <v>4243</v>
      </c>
      <c r="M137" t="s">
        <v>1060</v>
      </c>
      <c r="N137" t="s">
        <v>204</v>
      </c>
      <c r="O137" t="s">
        <v>106</v>
      </c>
      <c r="P137" t="s">
        <v>120</v>
      </c>
      <c r="Q137" t="s">
        <v>121</v>
      </c>
      <c r="R137" t="s">
        <v>1118</v>
      </c>
      <c r="S137" t="s">
        <v>1119</v>
      </c>
      <c r="T137" t="s">
        <v>3897</v>
      </c>
      <c r="U137" t="s">
        <v>3898</v>
      </c>
      <c r="V137" t="s">
        <v>684</v>
      </c>
      <c r="W137" t="s">
        <v>3878</v>
      </c>
      <c r="X137" t="s">
        <v>3899</v>
      </c>
      <c r="Y137" t="s">
        <v>3900</v>
      </c>
      <c r="Z137" t="s">
        <v>4295</v>
      </c>
      <c r="AA137" t="s">
        <v>4296</v>
      </c>
      <c r="AB137" t="s">
        <v>684</v>
      </c>
      <c r="AC137" t="s">
        <v>46</v>
      </c>
      <c r="AD137" t="s">
        <v>46</v>
      </c>
      <c r="AE137" t="s">
        <v>46</v>
      </c>
      <c r="AF137" t="s">
        <v>1183</v>
      </c>
      <c r="AG137" t="s">
        <v>4297</v>
      </c>
      <c r="AH137" t="s">
        <v>1183</v>
      </c>
      <c r="AI137" t="s">
        <v>4297</v>
      </c>
      <c r="AJ137" t="s">
        <v>1183</v>
      </c>
      <c r="AK137" t="s">
        <v>4297</v>
      </c>
      <c r="AL137" t="s">
        <v>3883</v>
      </c>
    </row>
    <row r="138" spans="1:38" ht="11.25" customHeight="1">
      <c r="A138" t="s">
        <v>5</v>
      </c>
      <c r="B138" t="s">
        <v>31</v>
      </c>
      <c r="C138" t="s">
        <v>33</v>
      </c>
      <c r="D138" t="s">
        <v>5</v>
      </c>
      <c r="E138" t="s">
        <v>1122</v>
      </c>
      <c r="F138" t="s">
        <v>1054</v>
      </c>
      <c r="G138" t="s">
        <v>106</v>
      </c>
      <c r="H138" t="s">
        <v>120</v>
      </c>
      <c r="I138" t="s">
        <v>121</v>
      </c>
      <c r="J138" t="s">
        <v>1118</v>
      </c>
      <c r="K138" t="s">
        <v>1119</v>
      </c>
      <c r="L138" t="s">
        <v>1123</v>
      </c>
      <c r="M138" t="s">
        <v>1060</v>
      </c>
      <c r="N138" t="s">
        <v>204</v>
      </c>
      <c r="O138" t="s">
        <v>106</v>
      </c>
      <c r="P138" t="s">
        <v>120</v>
      </c>
      <c r="Q138" t="s">
        <v>121</v>
      </c>
      <c r="R138" t="s">
        <v>1118</v>
      </c>
      <c r="S138" t="s">
        <v>1119</v>
      </c>
      <c r="T138" t="s">
        <v>3897</v>
      </c>
      <c r="U138" t="s">
        <v>3898</v>
      </c>
      <c r="V138" t="s">
        <v>684</v>
      </c>
      <c r="W138" t="s">
        <v>3878</v>
      </c>
      <c r="X138" t="s">
        <v>3899</v>
      </c>
      <c r="Y138" t="s">
        <v>3900</v>
      </c>
      <c r="Z138" t="s">
        <v>4274</v>
      </c>
      <c r="AA138" t="s">
        <v>4275</v>
      </c>
      <c r="AB138" t="s">
        <v>684</v>
      </c>
      <c r="AC138" t="s">
        <v>46</v>
      </c>
      <c r="AD138" t="s">
        <v>46</v>
      </c>
      <c r="AE138" t="s">
        <v>46</v>
      </c>
      <c r="AF138" t="s">
        <v>134</v>
      </c>
      <c r="AG138" t="s">
        <v>4276</v>
      </c>
      <c r="AH138" t="s">
        <v>134</v>
      </c>
      <c r="AI138" t="s">
        <v>4276</v>
      </c>
      <c r="AJ138" t="s">
        <v>134</v>
      </c>
      <c r="AK138" t="s">
        <v>4276</v>
      </c>
      <c r="AL138" t="s">
        <v>3883</v>
      </c>
    </row>
    <row r="139" spans="1:38" ht="11.25" customHeight="1">
      <c r="A139" t="s">
        <v>5</v>
      </c>
      <c r="B139" t="s">
        <v>31</v>
      </c>
      <c r="C139" t="s">
        <v>33</v>
      </c>
      <c r="D139" t="s">
        <v>5</v>
      </c>
      <c r="E139" t="s">
        <v>1133</v>
      </c>
      <c r="F139" t="s">
        <v>1054</v>
      </c>
      <c r="G139" t="s">
        <v>137</v>
      </c>
      <c r="H139" t="s">
        <v>156</v>
      </c>
      <c r="I139" t="s">
        <v>157</v>
      </c>
      <c r="J139" t="s">
        <v>4298</v>
      </c>
      <c r="K139" t="s">
        <v>4299</v>
      </c>
      <c r="L139" t="s">
        <v>4300</v>
      </c>
      <c r="M139" t="s">
        <v>1060</v>
      </c>
      <c r="N139" t="s">
        <v>204</v>
      </c>
      <c r="O139" t="s">
        <v>137</v>
      </c>
      <c r="P139" t="s">
        <v>156</v>
      </c>
      <c r="Q139" t="s">
        <v>157</v>
      </c>
      <c r="R139" t="s">
        <v>4298</v>
      </c>
      <c r="S139" t="s">
        <v>4299</v>
      </c>
      <c r="T139" t="s">
        <v>3876</v>
      </c>
      <c r="U139" t="s">
        <v>3880</v>
      </c>
      <c r="V139" t="s">
        <v>684</v>
      </c>
      <c r="W139" t="s">
        <v>3878</v>
      </c>
      <c r="X139" t="s">
        <v>3879</v>
      </c>
      <c r="Y139" t="s">
        <v>3880</v>
      </c>
      <c r="Z139" t="s">
        <v>178</v>
      </c>
      <c r="AA139" t="s">
        <v>4301</v>
      </c>
      <c r="AB139" t="s">
        <v>684</v>
      </c>
      <c r="AC139" t="s">
        <v>46</v>
      </c>
      <c r="AD139" t="s">
        <v>46</v>
      </c>
      <c r="AE139" t="s">
        <v>46</v>
      </c>
      <c r="AF139" t="s">
        <v>4281</v>
      </c>
      <c r="AG139" t="s">
        <v>4302</v>
      </c>
      <c r="AH139" t="s">
        <v>4281</v>
      </c>
      <c r="AI139" t="s">
        <v>4302</v>
      </c>
      <c r="AJ139" t="s">
        <v>4281</v>
      </c>
      <c r="AK139" t="s">
        <v>4302</v>
      </c>
      <c r="AL139" t="s">
        <v>3883</v>
      </c>
    </row>
    <row r="140" spans="1:38" ht="11.25" customHeight="1">
      <c r="A140" t="s">
        <v>5</v>
      </c>
      <c r="B140" t="s">
        <v>31</v>
      </c>
      <c r="C140" t="s">
        <v>33</v>
      </c>
      <c r="D140" t="s">
        <v>5</v>
      </c>
      <c r="E140" t="s">
        <v>1053</v>
      </c>
      <c r="F140" t="s">
        <v>1054</v>
      </c>
      <c r="G140" t="s">
        <v>137</v>
      </c>
      <c r="H140" t="s">
        <v>151</v>
      </c>
      <c r="I140" t="s">
        <v>152</v>
      </c>
      <c r="J140" t="s">
        <v>1088</v>
      </c>
      <c r="K140" t="s">
        <v>1089</v>
      </c>
      <c r="L140" t="s">
        <v>4303</v>
      </c>
      <c r="M140" t="s">
        <v>1060</v>
      </c>
      <c r="N140" t="s">
        <v>204</v>
      </c>
      <c r="O140" t="s">
        <v>137</v>
      </c>
      <c r="P140" t="s">
        <v>151</v>
      </c>
      <c r="Q140" t="s">
        <v>152</v>
      </c>
      <c r="R140" t="s">
        <v>1088</v>
      </c>
      <c r="S140" t="s">
        <v>1089</v>
      </c>
      <c r="T140" t="s">
        <v>3897</v>
      </c>
      <c r="U140" t="s">
        <v>3898</v>
      </c>
      <c r="V140" t="s">
        <v>684</v>
      </c>
      <c r="W140" t="s">
        <v>3878</v>
      </c>
      <c r="X140" t="s">
        <v>3899</v>
      </c>
      <c r="Y140" t="s">
        <v>3900</v>
      </c>
      <c r="Z140" t="s">
        <v>4304</v>
      </c>
      <c r="AA140" t="s">
        <v>4305</v>
      </c>
      <c r="AB140" t="s">
        <v>684</v>
      </c>
      <c r="AC140" t="s">
        <v>46</v>
      </c>
      <c r="AD140" t="s">
        <v>46</v>
      </c>
      <c r="AE140" t="s">
        <v>46</v>
      </c>
      <c r="AF140" t="s">
        <v>4080</v>
      </c>
      <c r="AG140" t="s">
        <v>4306</v>
      </c>
      <c r="AH140" t="s">
        <v>4080</v>
      </c>
      <c r="AI140" t="s">
        <v>4306</v>
      </c>
      <c r="AJ140" t="s">
        <v>4080</v>
      </c>
      <c r="AK140" t="s">
        <v>4306</v>
      </c>
      <c r="AL140" t="s">
        <v>3883</v>
      </c>
    </row>
    <row r="141" spans="1:38" ht="11.25" customHeight="1">
      <c r="A141" t="s">
        <v>5</v>
      </c>
      <c r="B141" t="s">
        <v>31</v>
      </c>
      <c r="C141" t="s">
        <v>33</v>
      </c>
      <c r="D141" t="s">
        <v>5</v>
      </c>
      <c r="E141" t="s">
        <v>1129</v>
      </c>
      <c r="F141" t="s">
        <v>1054</v>
      </c>
      <c r="G141" t="s">
        <v>137</v>
      </c>
      <c r="H141" t="s">
        <v>151</v>
      </c>
      <c r="I141" t="s">
        <v>152</v>
      </c>
      <c r="J141" t="s">
        <v>1088</v>
      </c>
      <c r="K141" t="s">
        <v>1089</v>
      </c>
      <c r="L141" t="s">
        <v>4034</v>
      </c>
      <c r="M141" t="s">
        <v>1060</v>
      </c>
      <c r="N141" t="s">
        <v>204</v>
      </c>
      <c r="O141" t="s">
        <v>137</v>
      </c>
      <c r="P141" t="s">
        <v>151</v>
      </c>
      <c r="Q141" t="s">
        <v>152</v>
      </c>
      <c r="R141" t="s">
        <v>1088</v>
      </c>
      <c r="S141" t="s">
        <v>1089</v>
      </c>
      <c r="T141" t="s">
        <v>3876</v>
      </c>
      <c r="U141" t="s">
        <v>3877</v>
      </c>
      <c r="V141" t="s">
        <v>684</v>
      </c>
      <c r="W141" t="s">
        <v>3878</v>
      </c>
      <c r="X141" t="s">
        <v>3879</v>
      </c>
      <c r="Y141" t="s">
        <v>3880</v>
      </c>
      <c r="Z141" t="s">
        <v>4307</v>
      </c>
      <c r="AA141" t="s">
        <v>4308</v>
      </c>
      <c r="AB141" t="s">
        <v>684</v>
      </c>
      <c r="AC141" t="s">
        <v>46</v>
      </c>
      <c r="AD141" t="s">
        <v>46</v>
      </c>
      <c r="AE141" t="s">
        <v>46</v>
      </c>
      <c r="AF141" t="s">
        <v>750</v>
      </c>
      <c r="AG141" t="s">
        <v>4309</v>
      </c>
      <c r="AH141" t="s">
        <v>750</v>
      </c>
      <c r="AI141" t="s">
        <v>4309</v>
      </c>
      <c r="AJ141" t="s">
        <v>750</v>
      </c>
      <c r="AK141" t="s">
        <v>4309</v>
      </c>
      <c r="AL141" t="s">
        <v>3883</v>
      </c>
    </row>
    <row r="142" spans="1:38" ht="11.25" customHeight="1">
      <c r="A142" t="s">
        <v>5</v>
      </c>
      <c r="B142" t="s">
        <v>31</v>
      </c>
      <c r="C142" t="s">
        <v>33</v>
      </c>
      <c r="D142" t="s">
        <v>5</v>
      </c>
      <c r="E142" t="s">
        <v>1117</v>
      </c>
      <c r="F142" t="s">
        <v>1054</v>
      </c>
      <c r="G142" t="s">
        <v>137</v>
      </c>
      <c r="H142" t="s">
        <v>151</v>
      </c>
      <c r="I142" t="s">
        <v>152</v>
      </c>
      <c r="J142" t="s">
        <v>1088</v>
      </c>
      <c r="K142" t="s">
        <v>1089</v>
      </c>
      <c r="L142" t="s">
        <v>4310</v>
      </c>
      <c r="M142" t="s">
        <v>3943</v>
      </c>
      <c r="N142" t="s">
        <v>204</v>
      </c>
      <c r="O142" t="s">
        <v>137</v>
      </c>
      <c r="P142" t="s">
        <v>151</v>
      </c>
      <c r="Q142" t="s">
        <v>152</v>
      </c>
      <c r="R142" t="s">
        <v>1088</v>
      </c>
      <c r="S142" t="s">
        <v>1089</v>
      </c>
      <c r="T142" t="s">
        <v>3876</v>
      </c>
      <c r="U142" t="s">
        <v>3877</v>
      </c>
      <c r="V142" t="s">
        <v>684</v>
      </c>
      <c r="W142" t="s">
        <v>3878</v>
      </c>
      <c r="X142" t="s">
        <v>3879</v>
      </c>
      <c r="Y142" t="s">
        <v>3880</v>
      </c>
      <c r="Z142" t="s">
        <v>4307</v>
      </c>
      <c r="AA142" t="s">
        <v>4308</v>
      </c>
      <c r="AB142" t="s">
        <v>684</v>
      </c>
      <c r="AC142" t="s">
        <v>46</v>
      </c>
      <c r="AD142" t="s">
        <v>46</v>
      </c>
      <c r="AE142" t="s">
        <v>46</v>
      </c>
      <c r="AF142" t="s">
        <v>3977</v>
      </c>
      <c r="AG142" t="s">
        <v>4112</v>
      </c>
      <c r="AH142" t="s">
        <v>3977</v>
      </c>
      <c r="AI142" t="s">
        <v>4112</v>
      </c>
      <c r="AJ142" t="s">
        <v>3977</v>
      </c>
      <c r="AK142" t="s">
        <v>4112</v>
      </c>
      <c r="AL142" t="s">
        <v>3883</v>
      </c>
    </row>
    <row r="143" spans="1:38" ht="11.25" customHeight="1">
      <c r="A143" t="s">
        <v>5</v>
      </c>
      <c r="B143" t="s">
        <v>31</v>
      </c>
      <c r="C143" t="s">
        <v>33</v>
      </c>
      <c r="D143" t="s">
        <v>5</v>
      </c>
      <c r="E143" t="s">
        <v>1155</v>
      </c>
      <c r="F143" t="s">
        <v>1054</v>
      </c>
      <c r="G143" t="s">
        <v>137</v>
      </c>
      <c r="H143" t="s">
        <v>151</v>
      </c>
      <c r="I143" t="s">
        <v>152</v>
      </c>
      <c r="J143" t="s">
        <v>1088</v>
      </c>
      <c r="K143" t="s">
        <v>1089</v>
      </c>
      <c r="L143" t="s">
        <v>4310</v>
      </c>
      <c r="M143" t="s">
        <v>1060</v>
      </c>
      <c r="N143" t="s">
        <v>204</v>
      </c>
      <c r="O143" t="s">
        <v>137</v>
      </c>
      <c r="P143" t="s">
        <v>151</v>
      </c>
      <c r="Q143" t="s">
        <v>152</v>
      </c>
      <c r="R143" t="s">
        <v>1088</v>
      </c>
      <c r="S143" t="s">
        <v>1089</v>
      </c>
      <c r="T143" t="s">
        <v>3876</v>
      </c>
      <c r="U143" t="s">
        <v>3877</v>
      </c>
      <c r="V143" t="s">
        <v>684</v>
      </c>
      <c r="W143" t="s">
        <v>3878</v>
      </c>
      <c r="X143" t="s">
        <v>3879</v>
      </c>
      <c r="Y143" t="s">
        <v>3880</v>
      </c>
      <c r="Z143" t="s">
        <v>4307</v>
      </c>
      <c r="AA143" t="s">
        <v>4308</v>
      </c>
      <c r="AB143" t="s">
        <v>684</v>
      </c>
      <c r="AC143" t="s">
        <v>46</v>
      </c>
      <c r="AD143" t="s">
        <v>46</v>
      </c>
      <c r="AE143" t="s">
        <v>46</v>
      </c>
      <c r="AF143" t="s">
        <v>3977</v>
      </c>
      <c r="AG143" t="s">
        <v>4311</v>
      </c>
      <c r="AH143" t="s">
        <v>3977</v>
      </c>
      <c r="AI143" t="s">
        <v>4311</v>
      </c>
      <c r="AJ143" t="s">
        <v>3977</v>
      </c>
      <c r="AK143" t="s">
        <v>4311</v>
      </c>
      <c r="AL143" t="s">
        <v>3883</v>
      </c>
    </row>
    <row r="144" spans="1:38" ht="11.25" customHeight="1">
      <c r="A144" t="s">
        <v>5</v>
      </c>
      <c r="B144" t="s">
        <v>31</v>
      </c>
      <c r="C144" t="s">
        <v>33</v>
      </c>
      <c r="D144" t="s">
        <v>5</v>
      </c>
      <c r="E144" t="s">
        <v>1101</v>
      </c>
      <c r="F144" t="s">
        <v>1054</v>
      </c>
      <c r="G144" t="s">
        <v>137</v>
      </c>
      <c r="H144" t="s">
        <v>151</v>
      </c>
      <c r="I144" t="s">
        <v>152</v>
      </c>
      <c r="J144" t="s">
        <v>1088</v>
      </c>
      <c r="K144" t="s">
        <v>1089</v>
      </c>
      <c r="L144" t="s">
        <v>1102</v>
      </c>
      <c r="M144" t="s">
        <v>1060</v>
      </c>
      <c r="N144" t="s">
        <v>204</v>
      </c>
      <c r="O144" t="s">
        <v>137</v>
      </c>
      <c r="P144" t="s">
        <v>151</v>
      </c>
      <c r="Q144" t="s">
        <v>152</v>
      </c>
      <c r="R144" t="s">
        <v>1088</v>
      </c>
      <c r="S144" t="s">
        <v>1089</v>
      </c>
      <c r="T144" t="s">
        <v>3876</v>
      </c>
      <c r="U144" t="s">
        <v>3877</v>
      </c>
      <c r="V144" t="s">
        <v>684</v>
      </c>
      <c r="W144" t="s">
        <v>3878</v>
      </c>
      <c r="X144" t="s">
        <v>3879</v>
      </c>
      <c r="Y144" t="s">
        <v>3880</v>
      </c>
      <c r="Z144" t="s">
        <v>4312</v>
      </c>
      <c r="AA144" t="s">
        <v>4313</v>
      </c>
      <c r="AB144" t="s">
        <v>684</v>
      </c>
      <c r="AC144" t="s">
        <v>46</v>
      </c>
      <c r="AD144" t="s">
        <v>46</v>
      </c>
      <c r="AE144" t="s">
        <v>46</v>
      </c>
      <c r="AF144" t="s">
        <v>139</v>
      </c>
      <c r="AG144" t="s">
        <v>4314</v>
      </c>
      <c r="AH144" t="s">
        <v>139</v>
      </c>
      <c r="AI144" t="s">
        <v>4314</v>
      </c>
      <c r="AJ144" t="s">
        <v>139</v>
      </c>
      <c r="AK144" t="s">
        <v>4314</v>
      </c>
      <c r="AL144" t="s">
        <v>3883</v>
      </c>
    </row>
    <row r="145" spans="1:38" ht="11.25" customHeight="1">
      <c r="A145" t="s">
        <v>5</v>
      </c>
      <c r="B145" t="s">
        <v>31</v>
      </c>
      <c r="C145" t="s">
        <v>33</v>
      </c>
      <c r="D145" t="s">
        <v>5</v>
      </c>
      <c r="E145" t="s">
        <v>4315</v>
      </c>
      <c r="F145" t="s">
        <v>3892</v>
      </c>
      <c r="G145" t="s">
        <v>137</v>
      </c>
      <c r="H145" t="s">
        <v>151</v>
      </c>
      <c r="I145" t="s">
        <v>152</v>
      </c>
      <c r="J145" t="s">
        <v>1088</v>
      </c>
      <c r="K145" t="s">
        <v>1089</v>
      </c>
      <c r="L145" t="s">
        <v>1102</v>
      </c>
      <c r="M145" t="s">
        <v>1060</v>
      </c>
      <c r="N145" t="s">
        <v>204</v>
      </c>
      <c r="O145" t="s">
        <v>137</v>
      </c>
      <c r="P145" t="s">
        <v>151</v>
      </c>
      <c r="Q145" t="s">
        <v>152</v>
      </c>
      <c r="R145" t="s">
        <v>1088</v>
      </c>
      <c r="S145" t="s">
        <v>1089</v>
      </c>
      <c r="T145" t="s">
        <v>3876</v>
      </c>
      <c r="U145" t="s">
        <v>3877</v>
      </c>
      <c r="V145" t="s">
        <v>684</v>
      </c>
      <c r="W145" t="s">
        <v>3878</v>
      </c>
      <c r="X145" t="s">
        <v>3879</v>
      </c>
      <c r="Y145" t="s">
        <v>3880</v>
      </c>
      <c r="Z145" t="s">
        <v>4312</v>
      </c>
      <c r="AA145" t="s">
        <v>4313</v>
      </c>
      <c r="AB145" t="s">
        <v>684</v>
      </c>
      <c r="AC145" t="s">
        <v>39</v>
      </c>
      <c r="AD145" t="s">
        <v>46</v>
      </c>
      <c r="AE145" t="s">
        <v>39</v>
      </c>
      <c r="AF145" t="s">
        <v>5</v>
      </c>
      <c r="AG145" t="s">
        <v>5</v>
      </c>
      <c r="AH145" t="s">
        <v>139</v>
      </c>
      <c r="AI145" t="s">
        <v>4314</v>
      </c>
      <c r="AJ145" t="s">
        <v>139</v>
      </c>
      <c r="AK145" t="s">
        <v>4314</v>
      </c>
      <c r="AL145" t="s">
        <v>5</v>
      </c>
    </row>
    <row r="146" spans="1:38" ht="11.25" customHeight="1">
      <c r="A146" t="s">
        <v>5</v>
      </c>
      <c r="B146" t="s">
        <v>31</v>
      </c>
      <c r="C146" t="s">
        <v>33</v>
      </c>
      <c r="D146" t="s">
        <v>5</v>
      </c>
      <c r="E146" t="s">
        <v>4316</v>
      </c>
      <c r="F146" t="s">
        <v>3892</v>
      </c>
      <c r="G146" t="s">
        <v>137</v>
      </c>
      <c r="H146" t="s">
        <v>151</v>
      </c>
      <c r="I146" t="s">
        <v>152</v>
      </c>
      <c r="J146" t="s">
        <v>1088</v>
      </c>
      <c r="K146" t="s">
        <v>1089</v>
      </c>
      <c r="L146" t="s">
        <v>1102</v>
      </c>
      <c r="M146" t="s">
        <v>1060</v>
      </c>
      <c r="N146" t="s">
        <v>204</v>
      </c>
      <c r="O146" t="s">
        <v>137</v>
      </c>
      <c r="P146" t="s">
        <v>151</v>
      </c>
      <c r="Q146" t="s">
        <v>152</v>
      </c>
      <c r="R146" t="s">
        <v>1088</v>
      </c>
      <c r="S146" t="s">
        <v>1089</v>
      </c>
      <c r="T146" t="s">
        <v>3876</v>
      </c>
      <c r="U146" t="s">
        <v>3877</v>
      </c>
      <c r="V146" t="s">
        <v>684</v>
      </c>
      <c r="W146" t="s">
        <v>3878</v>
      </c>
      <c r="X146" t="s">
        <v>3879</v>
      </c>
      <c r="Y146" t="s">
        <v>3880</v>
      </c>
      <c r="Z146" t="s">
        <v>4312</v>
      </c>
      <c r="AA146" t="s">
        <v>4313</v>
      </c>
      <c r="AB146" t="s">
        <v>684</v>
      </c>
      <c r="AC146" t="s">
        <v>39</v>
      </c>
      <c r="AD146" t="s">
        <v>46</v>
      </c>
      <c r="AE146" t="s">
        <v>39</v>
      </c>
      <c r="AF146" t="s">
        <v>5</v>
      </c>
      <c r="AG146" t="s">
        <v>5</v>
      </c>
      <c r="AH146" t="s">
        <v>139</v>
      </c>
      <c r="AI146" t="s">
        <v>4314</v>
      </c>
      <c r="AJ146" t="s">
        <v>139</v>
      </c>
      <c r="AK146" t="s">
        <v>4314</v>
      </c>
      <c r="AL146" t="s">
        <v>5</v>
      </c>
    </row>
    <row r="147" spans="1:38" ht="11.25" customHeight="1">
      <c r="A147" t="s">
        <v>5</v>
      </c>
      <c r="B147" t="s">
        <v>31</v>
      </c>
      <c r="C147" t="s">
        <v>33</v>
      </c>
      <c r="D147" t="s">
        <v>5</v>
      </c>
      <c r="E147" t="s">
        <v>4317</v>
      </c>
      <c r="F147" t="s">
        <v>3892</v>
      </c>
      <c r="G147" t="s">
        <v>137</v>
      </c>
      <c r="H147" t="s">
        <v>151</v>
      </c>
      <c r="I147" t="s">
        <v>152</v>
      </c>
      <c r="J147" t="s">
        <v>1088</v>
      </c>
      <c r="K147" t="s">
        <v>1089</v>
      </c>
      <c r="L147" t="s">
        <v>1095</v>
      </c>
      <c r="M147" t="s">
        <v>1096</v>
      </c>
      <c r="N147" t="s">
        <v>204</v>
      </c>
      <c r="O147" t="s">
        <v>137</v>
      </c>
      <c r="P147" t="s">
        <v>151</v>
      </c>
      <c r="Q147" t="s">
        <v>152</v>
      </c>
      <c r="R147" t="s">
        <v>1088</v>
      </c>
      <c r="S147" t="s">
        <v>1089</v>
      </c>
      <c r="T147" t="s">
        <v>3876</v>
      </c>
      <c r="U147" t="s">
        <v>3877</v>
      </c>
      <c r="V147" t="s">
        <v>684</v>
      </c>
      <c r="W147" t="s">
        <v>3878</v>
      </c>
      <c r="X147" t="s">
        <v>3879</v>
      </c>
      <c r="Y147" t="s">
        <v>3880</v>
      </c>
      <c r="Z147" t="s">
        <v>4318</v>
      </c>
      <c r="AA147" t="s">
        <v>4319</v>
      </c>
      <c r="AB147" t="s">
        <v>684</v>
      </c>
      <c r="AC147" t="s">
        <v>39</v>
      </c>
      <c r="AD147" t="s">
        <v>46</v>
      </c>
      <c r="AE147" t="s">
        <v>39</v>
      </c>
      <c r="AF147" t="s">
        <v>5</v>
      </c>
      <c r="AG147" t="s">
        <v>5</v>
      </c>
      <c r="AH147" t="s">
        <v>3609</v>
      </c>
      <c r="AI147" t="s">
        <v>4320</v>
      </c>
      <c r="AJ147" t="s">
        <v>3609</v>
      </c>
      <c r="AK147" t="s">
        <v>4320</v>
      </c>
      <c r="AL147" t="s">
        <v>5</v>
      </c>
    </row>
    <row r="148" spans="1:38" ht="11.25" customHeight="1">
      <c r="A148" t="s">
        <v>5</v>
      </c>
      <c r="B148" t="s">
        <v>31</v>
      </c>
      <c r="C148" t="s">
        <v>33</v>
      </c>
      <c r="D148" t="s">
        <v>5</v>
      </c>
      <c r="E148" t="s">
        <v>4321</v>
      </c>
      <c r="F148" t="s">
        <v>3892</v>
      </c>
      <c r="G148" t="s">
        <v>137</v>
      </c>
      <c r="H148" t="s">
        <v>151</v>
      </c>
      <c r="I148" t="s">
        <v>152</v>
      </c>
      <c r="J148" t="s">
        <v>1088</v>
      </c>
      <c r="K148" t="s">
        <v>1089</v>
      </c>
      <c r="L148" t="s">
        <v>1095</v>
      </c>
      <c r="M148" t="s">
        <v>1096</v>
      </c>
      <c r="N148" t="s">
        <v>204</v>
      </c>
      <c r="O148" t="s">
        <v>137</v>
      </c>
      <c r="P148" t="s">
        <v>151</v>
      </c>
      <c r="Q148" t="s">
        <v>152</v>
      </c>
      <c r="R148" t="s">
        <v>1088</v>
      </c>
      <c r="S148" t="s">
        <v>1089</v>
      </c>
      <c r="T148" t="s">
        <v>3876</v>
      </c>
      <c r="U148" t="s">
        <v>3877</v>
      </c>
      <c r="V148" t="s">
        <v>684</v>
      </c>
      <c r="W148" t="s">
        <v>3878</v>
      </c>
      <c r="X148" t="s">
        <v>3879</v>
      </c>
      <c r="Y148" t="s">
        <v>3880</v>
      </c>
      <c r="Z148" t="s">
        <v>4318</v>
      </c>
      <c r="AA148" t="s">
        <v>4319</v>
      </c>
      <c r="AB148" t="s">
        <v>684</v>
      </c>
      <c r="AC148" t="s">
        <v>39</v>
      </c>
      <c r="AD148" t="s">
        <v>46</v>
      </c>
      <c r="AE148" t="s">
        <v>39</v>
      </c>
      <c r="AF148" t="s">
        <v>5</v>
      </c>
      <c r="AG148" t="s">
        <v>5</v>
      </c>
      <c r="AH148" t="s">
        <v>3609</v>
      </c>
      <c r="AI148" t="s">
        <v>4320</v>
      </c>
      <c r="AJ148" t="s">
        <v>3609</v>
      </c>
      <c r="AK148" t="s">
        <v>4320</v>
      </c>
      <c r="AL148" t="s">
        <v>5</v>
      </c>
    </row>
    <row r="149" spans="1:38" ht="11.25" customHeight="1">
      <c r="A149" t="s">
        <v>5</v>
      </c>
      <c r="B149" t="s">
        <v>31</v>
      </c>
      <c r="C149" t="s">
        <v>33</v>
      </c>
      <c r="D149" t="s">
        <v>5</v>
      </c>
      <c r="E149" t="s">
        <v>4246</v>
      </c>
      <c r="F149" t="s">
        <v>1054</v>
      </c>
      <c r="G149" t="s">
        <v>137</v>
      </c>
      <c r="H149" t="s">
        <v>151</v>
      </c>
      <c r="I149" t="s">
        <v>152</v>
      </c>
      <c r="J149" t="s">
        <v>1088</v>
      </c>
      <c r="K149" t="s">
        <v>1089</v>
      </c>
      <c r="L149" t="s">
        <v>4322</v>
      </c>
      <c r="M149" t="s">
        <v>1060</v>
      </c>
      <c r="N149" t="s">
        <v>204</v>
      </c>
      <c r="O149" t="s">
        <v>137</v>
      </c>
      <c r="P149" t="s">
        <v>151</v>
      </c>
      <c r="Q149" t="s">
        <v>152</v>
      </c>
      <c r="R149" t="s">
        <v>1088</v>
      </c>
      <c r="S149" t="s">
        <v>1089</v>
      </c>
      <c r="T149" t="s">
        <v>3876</v>
      </c>
      <c r="U149" t="s">
        <v>3877</v>
      </c>
      <c r="V149" t="s">
        <v>684</v>
      </c>
      <c r="W149" t="s">
        <v>3878</v>
      </c>
      <c r="X149" t="s">
        <v>3879</v>
      </c>
      <c r="Y149" t="s">
        <v>3880</v>
      </c>
      <c r="Z149" t="s">
        <v>4323</v>
      </c>
      <c r="AA149" t="s">
        <v>4324</v>
      </c>
      <c r="AB149" t="s">
        <v>684</v>
      </c>
      <c r="AC149" t="s">
        <v>46</v>
      </c>
      <c r="AD149" t="s">
        <v>46</v>
      </c>
      <c r="AE149" t="s">
        <v>46</v>
      </c>
      <c r="AF149" t="s">
        <v>4136</v>
      </c>
      <c r="AG149" t="s">
        <v>4325</v>
      </c>
      <c r="AH149" t="s">
        <v>4136</v>
      </c>
      <c r="AI149" t="s">
        <v>4325</v>
      </c>
      <c r="AJ149" t="s">
        <v>4136</v>
      </c>
      <c r="AK149" t="s">
        <v>4325</v>
      </c>
      <c r="AL149" t="s">
        <v>3883</v>
      </c>
    </row>
    <row r="150" spans="1:38" ht="11.25" customHeight="1">
      <c r="A150" t="s">
        <v>5</v>
      </c>
      <c r="B150" t="s">
        <v>31</v>
      </c>
      <c r="C150" t="s">
        <v>33</v>
      </c>
      <c r="D150" t="s">
        <v>5</v>
      </c>
      <c r="E150" t="s">
        <v>1065</v>
      </c>
      <c r="F150" t="s">
        <v>1054</v>
      </c>
      <c r="G150" t="s">
        <v>137</v>
      </c>
      <c r="H150" t="s">
        <v>151</v>
      </c>
      <c r="I150" t="s">
        <v>152</v>
      </c>
      <c r="J150" t="s">
        <v>1088</v>
      </c>
      <c r="K150" t="s">
        <v>1089</v>
      </c>
      <c r="L150" t="s">
        <v>1099</v>
      </c>
      <c r="M150" t="s">
        <v>1060</v>
      </c>
      <c r="N150" t="s">
        <v>204</v>
      </c>
      <c r="O150" t="s">
        <v>137</v>
      </c>
      <c r="P150" t="s">
        <v>151</v>
      </c>
      <c r="Q150" t="s">
        <v>152</v>
      </c>
      <c r="R150" t="s">
        <v>1088</v>
      </c>
      <c r="S150" t="s">
        <v>1089</v>
      </c>
      <c r="T150" t="s">
        <v>3897</v>
      </c>
      <c r="U150" t="s">
        <v>3898</v>
      </c>
      <c r="V150" t="s">
        <v>684</v>
      </c>
      <c r="W150" t="s">
        <v>3878</v>
      </c>
      <c r="X150" t="s">
        <v>3899</v>
      </c>
      <c r="Y150" t="s">
        <v>3900</v>
      </c>
      <c r="Z150" t="s">
        <v>4326</v>
      </c>
      <c r="AA150" t="s">
        <v>4327</v>
      </c>
      <c r="AB150" t="s">
        <v>684</v>
      </c>
      <c r="AC150" t="s">
        <v>46</v>
      </c>
      <c r="AD150" t="s">
        <v>46</v>
      </c>
      <c r="AE150" t="s">
        <v>46</v>
      </c>
      <c r="AF150" t="s">
        <v>1183</v>
      </c>
      <c r="AG150" t="s">
        <v>4328</v>
      </c>
      <c r="AH150" t="s">
        <v>1183</v>
      </c>
      <c r="AI150" t="s">
        <v>4328</v>
      </c>
      <c r="AJ150" t="s">
        <v>1183</v>
      </c>
      <c r="AK150" t="s">
        <v>4328</v>
      </c>
      <c r="AL150" t="s">
        <v>3883</v>
      </c>
    </row>
    <row r="151" spans="1:38" ht="11.25" customHeight="1">
      <c r="A151" t="s">
        <v>5</v>
      </c>
      <c r="B151" t="s">
        <v>31</v>
      </c>
      <c r="C151" t="s">
        <v>33</v>
      </c>
      <c r="D151" t="s">
        <v>5</v>
      </c>
      <c r="E151" t="s">
        <v>1069</v>
      </c>
      <c r="F151" t="s">
        <v>1054</v>
      </c>
      <c r="G151" t="s">
        <v>137</v>
      </c>
      <c r="H151" t="s">
        <v>151</v>
      </c>
      <c r="I151" t="s">
        <v>152</v>
      </c>
      <c r="J151" t="s">
        <v>1088</v>
      </c>
      <c r="K151" t="s">
        <v>1089</v>
      </c>
      <c r="L151" t="s">
        <v>1100</v>
      </c>
      <c r="M151" t="s">
        <v>1060</v>
      </c>
      <c r="N151" t="s">
        <v>204</v>
      </c>
      <c r="O151" t="s">
        <v>137</v>
      </c>
      <c r="P151" t="s">
        <v>151</v>
      </c>
      <c r="Q151" t="s">
        <v>152</v>
      </c>
      <c r="R151" t="s">
        <v>1088</v>
      </c>
      <c r="S151" t="s">
        <v>1089</v>
      </c>
      <c r="T151" t="s">
        <v>3897</v>
      </c>
      <c r="U151" t="s">
        <v>3898</v>
      </c>
      <c r="V151" t="s">
        <v>684</v>
      </c>
      <c r="W151" t="s">
        <v>3878</v>
      </c>
      <c r="X151" t="s">
        <v>3899</v>
      </c>
      <c r="Y151" t="s">
        <v>3900</v>
      </c>
      <c r="Z151" t="s">
        <v>4329</v>
      </c>
      <c r="AA151" t="s">
        <v>4330</v>
      </c>
      <c r="AB151" t="s">
        <v>684</v>
      </c>
      <c r="AC151" t="s">
        <v>46</v>
      </c>
      <c r="AD151" t="s">
        <v>46</v>
      </c>
      <c r="AE151" t="s">
        <v>46</v>
      </c>
      <c r="AF151" t="s">
        <v>1183</v>
      </c>
      <c r="AG151" t="s">
        <v>4331</v>
      </c>
      <c r="AH151" t="s">
        <v>1183</v>
      </c>
      <c r="AI151" t="s">
        <v>4331</v>
      </c>
      <c r="AJ151" t="s">
        <v>1183</v>
      </c>
      <c r="AK151" t="s">
        <v>4331</v>
      </c>
      <c r="AL151" t="s">
        <v>3883</v>
      </c>
    </row>
    <row r="152" spans="1:38" ht="11.25" customHeight="1">
      <c r="A152" t="s">
        <v>5</v>
      </c>
      <c r="B152" t="s">
        <v>31</v>
      </c>
      <c r="C152" t="s">
        <v>33</v>
      </c>
      <c r="D152" t="s">
        <v>5</v>
      </c>
      <c r="E152" t="s">
        <v>4089</v>
      </c>
      <c r="F152" t="s">
        <v>3892</v>
      </c>
      <c r="G152" t="s">
        <v>137</v>
      </c>
      <c r="H152" t="s">
        <v>151</v>
      </c>
      <c r="I152" t="s">
        <v>152</v>
      </c>
      <c r="J152" t="s">
        <v>1088</v>
      </c>
      <c r="K152" t="s">
        <v>1089</v>
      </c>
      <c r="L152" t="s">
        <v>1100</v>
      </c>
      <c r="M152" t="s">
        <v>1060</v>
      </c>
      <c r="N152" t="s">
        <v>204</v>
      </c>
      <c r="O152" t="s">
        <v>137</v>
      </c>
      <c r="P152" t="s">
        <v>151</v>
      </c>
      <c r="Q152" t="s">
        <v>152</v>
      </c>
      <c r="R152" t="s">
        <v>1088</v>
      </c>
      <c r="S152" t="s">
        <v>1089</v>
      </c>
      <c r="T152" t="s">
        <v>3897</v>
      </c>
      <c r="U152" t="s">
        <v>3898</v>
      </c>
      <c r="V152" t="s">
        <v>684</v>
      </c>
      <c r="W152" t="s">
        <v>3878</v>
      </c>
      <c r="X152" t="s">
        <v>3899</v>
      </c>
      <c r="Y152" t="s">
        <v>3900</v>
      </c>
      <c r="Z152" t="s">
        <v>4329</v>
      </c>
      <c r="AA152" t="s">
        <v>4330</v>
      </c>
      <c r="AB152" t="s">
        <v>684</v>
      </c>
      <c r="AC152" t="s">
        <v>39</v>
      </c>
      <c r="AD152" t="s">
        <v>46</v>
      </c>
      <c r="AE152" t="s">
        <v>39</v>
      </c>
      <c r="AF152" t="s">
        <v>5</v>
      </c>
      <c r="AG152" t="s">
        <v>5</v>
      </c>
      <c r="AH152" t="s">
        <v>1183</v>
      </c>
      <c r="AI152" t="s">
        <v>4331</v>
      </c>
      <c r="AJ152" t="s">
        <v>1183</v>
      </c>
      <c r="AK152" t="s">
        <v>4331</v>
      </c>
      <c r="AL152" t="s">
        <v>5</v>
      </c>
    </row>
    <row r="153" spans="1:38" ht="11.25" customHeight="1">
      <c r="A153" t="s">
        <v>5</v>
      </c>
      <c r="B153" t="s">
        <v>31</v>
      </c>
      <c r="C153" t="s">
        <v>33</v>
      </c>
      <c r="D153" t="s">
        <v>5</v>
      </c>
      <c r="E153" t="s">
        <v>1131</v>
      </c>
      <c r="F153" t="s">
        <v>1054</v>
      </c>
      <c r="G153" t="s">
        <v>137</v>
      </c>
      <c r="H153" t="s">
        <v>151</v>
      </c>
      <c r="I153" t="s">
        <v>152</v>
      </c>
      <c r="J153" t="s">
        <v>1088</v>
      </c>
      <c r="K153" t="s">
        <v>1089</v>
      </c>
      <c r="L153" t="s">
        <v>4332</v>
      </c>
      <c r="M153" t="s">
        <v>1060</v>
      </c>
      <c r="N153" t="s">
        <v>204</v>
      </c>
      <c r="O153" t="s">
        <v>137</v>
      </c>
      <c r="P153" t="s">
        <v>151</v>
      </c>
      <c r="Q153" t="s">
        <v>152</v>
      </c>
      <c r="R153" t="s">
        <v>1088</v>
      </c>
      <c r="S153" t="s">
        <v>1089</v>
      </c>
      <c r="T153" t="s">
        <v>3876</v>
      </c>
      <c r="U153" t="s">
        <v>3877</v>
      </c>
      <c r="V153" t="s">
        <v>684</v>
      </c>
      <c r="W153" t="s">
        <v>3878</v>
      </c>
      <c r="X153" t="s">
        <v>3879</v>
      </c>
      <c r="Y153" t="s">
        <v>3880</v>
      </c>
      <c r="Z153" t="s">
        <v>4307</v>
      </c>
      <c r="AA153" t="s">
        <v>4308</v>
      </c>
      <c r="AB153" t="s">
        <v>684</v>
      </c>
      <c r="AC153" t="s">
        <v>46</v>
      </c>
      <c r="AD153" t="s">
        <v>46</v>
      </c>
      <c r="AE153" t="s">
        <v>46</v>
      </c>
      <c r="AF153" t="s">
        <v>91</v>
      </c>
      <c r="AG153" t="s">
        <v>4333</v>
      </c>
      <c r="AH153" t="s">
        <v>91</v>
      </c>
      <c r="AI153" t="s">
        <v>4333</v>
      </c>
      <c r="AJ153" t="s">
        <v>91</v>
      </c>
      <c r="AK153" t="s">
        <v>4333</v>
      </c>
      <c r="AL153" t="s">
        <v>3883</v>
      </c>
    </row>
    <row r="154" spans="1:38" ht="11.25" customHeight="1">
      <c r="A154" t="s">
        <v>5</v>
      </c>
      <c r="B154" t="s">
        <v>31</v>
      </c>
      <c r="C154" t="s">
        <v>33</v>
      </c>
      <c r="D154" t="s">
        <v>5</v>
      </c>
      <c r="E154" t="s">
        <v>1145</v>
      </c>
      <c r="F154" t="s">
        <v>1054</v>
      </c>
      <c r="G154" t="s">
        <v>137</v>
      </c>
      <c r="H154" t="s">
        <v>151</v>
      </c>
      <c r="I154" t="s">
        <v>152</v>
      </c>
      <c r="J154" t="s">
        <v>1088</v>
      </c>
      <c r="K154" t="s">
        <v>1089</v>
      </c>
      <c r="L154" t="s">
        <v>4334</v>
      </c>
      <c r="M154" t="s">
        <v>1060</v>
      </c>
      <c r="N154" t="s">
        <v>204</v>
      </c>
      <c r="O154" t="s">
        <v>137</v>
      </c>
      <c r="P154" t="s">
        <v>151</v>
      </c>
      <c r="Q154" t="s">
        <v>152</v>
      </c>
      <c r="R154" t="s">
        <v>1088</v>
      </c>
      <c r="S154" t="s">
        <v>1089</v>
      </c>
      <c r="T154" t="s">
        <v>3876</v>
      </c>
      <c r="U154" t="s">
        <v>3880</v>
      </c>
      <c r="V154" t="s">
        <v>684</v>
      </c>
      <c r="W154" t="s">
        <v>3878</v>
      </c>
      <c r="X154" t="s">
        <v>3879</v>
      </c>
      <c r="Y154" t="s">
        <v>3880</v>
      </c>
      <c r="Z154" t="s">
        <v>4335</v>
      </c>
      <c r="AA154" t="s">
        <v>4203</v>
      </c>
      <c r="AB154" t="s">
        <v>684</v>
      </c>
      <c r="AC154" t="s">
        <v>46</v>
      </c>
      <c r="AD154" t="s">
        <v>46</v>
      </c>
      <c r="AE154" t="s">
        <v>46</v>
      </c>
      <c r="AF154" t="s">
        <v>4336</v>
      </c>
      <c r="AG154" t="s">
        <v>4173</v>
      </c>
      <c r="AH154" t="s">
        <v>4336</v>
      </c>
      <c r="AI154" t="s">
        <v>4173</v>
      </c>
      <c r="AJ154" t="s">
        <v>4336</v>
      </c>
      <c r="AK154" t="s">
        <v>4173</v>
      </c>
      <c r="AL154" t="s">
        <v>3883</v>
      </c>
    </row>
    <row r="155" spans="1:38" ht="11.25" customHeight="1">
      <c r="A155" t="s">
        <v>5</v>
      </c>
      <c r="B155" t="s">
        <v>31</v>
      </c>
      <c r="C155" t="s">
        <v>33</v>
      </c>
      <c r="D155" t="s">
        <v>5</v>
      </c>
      <c r="E155" t="s">
        <v>1109</v>
      </c>
      <c r="F155" t="s">
        <v>1054</v>
      </c>
      <c r="G155" t="s">
        <v>137</v>
      </c>
      <c r="H155" t="s">
        <v>151</v>
      </c>
      <c r="I155" t="s">
        <v>152</v>
      </c>
      <c r="J155" t="s">
        <v>1088</v>
      </c>
      <c r="K155" t="s">
        <v>1089</v>
      </c>
      <c r="L155" t="s">
        <v>4337</v>
      </c>
      <c r="M155" t="s">
        <v>500</v>
      </c>
      <c r="N155" t="s">
        <v>204</v>
      </c>
      <c r="O155" t="s">
        <v>137</v>
      </c>
      <c r="P155" t="s">
        <v>151</v>
      </c>
      <c r="Q155" t="s">
        <v>152</v>
      </c>
      <c r="R155" t="s">
        <v>1088</v>
      </c>
      <c r="S155" t="s">
        <v>1089</v>
      </c>
      <c r="T155" t="s">
        <v>3876</v>
      </c>
      <c r="U155" t="s">
        <v>3877</v>
      </c>
      <c r="V155" t="s">
        <v>684</v>
      </c>
      <c r="W155" t="s">
        <v>3878</v>
      </c>
      <c r="X155" t="s">
        <v>3879</v>
      </c>
      <c r="Y155" t="s">
        <v>3880</v>
      </c>
      <c r="Z155" t="s">
        <v>4338</v>
      </c>
      <c r="AA155" t="s">
        <v>4203</v>
      </c>
      <c r="AB155" t="s">
        <v>684</v>
      </c>
      <c r="AC155" t="s">
        <v>46</v>
      </c>
      <c r="AD155" t="s">
        <v>46</v>
      </c>
      <c r="AE155" t="s">
        <v>46</v>
      </c>
      <c r="AF155" t="s">
        <v>74</v>
      </c>
      <c r="AG155" t="s">
        <v>4339</v>
      </c>
      <c r="AH155" t="s">
        <v>74</v>
      </c>
      <c r="AI155" t="s">
        <v>4339</v>
      </c>
      <c r="AJ155" t="s">
        <v>74</v>
      </c>
      <c r="AK155" t="s">
        <v>4339</v>
      </c>
      <c r="AL155" t="s">
        <v>3883</v>
      </c>
    </row>
    <row r="156" spans="1:38" ht="11.25" customHeight="1">
      <c r="A156" t="s">
        <v>5</v>
      </c>
      <c r="B156" t="s">
        <v>31</v>
      </c>
      <c r="C156" t="s">
        <v>33</v>
      </c>
      <c r="D156" t="s">
        <v>5</v>
      </c>
      <c r="E156" t="s">
        <v>1111</v>
      </c>
      <c r="F156" t="s">
        <v>1054</v>
      </c>
      <c r="G156" t="s">
        <v>137</v>
      </c>
      <c r="H156" t="s">
        <v>151</v>
      </c>
      <c r="I156" t="s">
        <v>152</v>
      </c>
      <c r="J156" t="s">
        <v>1088</v>
      </c>
      <c r="K156" t="s">
        <v>1089</v>
      </c>
      <c r="L156" t="s">
        <v>4340</v>
      </c>
      <c r="M156" t="s">
        <v>1060</v>
      </c>
      <c r="N156" t="s">
        <v>204</v>
      </c>
      <c r="O156" t="s">
        <v>137</v>
      </c>
      <c r="P156" t="s">
        <v>151</v>
      </c>
      <c r="Q156" t="s">
        <v>152</v>
      </c>
      <c r="R156" t="s">
        <v>1088</v>
      </c>
      <c r="S156" t="s">
        <v>1089</v>
      </c>
      <c r="T156" t="s">
        <v>3876</v>
      </c>
      <c r="U156" t="s">
        <v>3877</v>
      </c>
      <c r="V156" t="s">
        <v>684</v>
      </c>
      <c r="W156" t="s">
        <v>3878</v>
      </c>
      <c r="X156" t="s">
        <v>3879</v>
      </c>
      <c r="Y156" t="s">
        <v>3880</v>
      </c>
      <c r="Z156" t="s">
        <v>4307</v>
      </c>
      <c r="AA156" t="s">
        <v>4308</v>
      </c>
      <c r="AB156" t="s">
        <v>684</v>
      </c>
      <c r="AC156" t="s">
        <v>46</v>
      </c>
      <c r="AD156" t="s">
        <v>46</v>
      </c>
      <c r="AE156" t="s">
        <v>46</v>
      </c>
      <c r="AF156" t="s">
        <v>4341</v>
      </c>
      <c r="AG156" t="s">
        <v>4342</v>
      </c>
      <c r="AH156" t="s">
        <v>4341</v>
      </c>
      <c r="AI156" t="s">
        <v>4342</v>
      </c>
      <c r="AJ156" t="s">
        <v>4341</v>
      </c>
      <c r="AK156" t="s">
        <v>4342</v>
      </c>
      <c r="AL156" t="s">
        <v>3883</v>
      </c>
    </row>
    <row r="157" spans="1:38" ht="11.25" customHeight="1">
      <c r="A157" t="s">
        <v>5</v>
      </c>
      <c r="B157" t="s">
        <v>31</v>
      </c>
      <c r="C157" t="s">
        <v>33</v>
      </c>
      <c r="D157" t="s">
        <v>5</v>
      </c>
      <c r="E157" t="s">
        <v>4343</v>
      </c>
      <c r="F157" t="s">
        <v>3892</v>
      </c>
      <c r="G157" t="s">
        <v>137</v>
      </c>
      <c r="H157" t="s">
        <v>151</v>
      </c>
      <c r="I157" t="s">
        <v>152</v>
      </c>
      <c r="J157" t="s">
        <v>1088</v>
      </c>
      <c r="K157" t="s">
        <v>1089</v>
      </c>
      <c r="L157" t="s">
        <v>4340</v>
      </c>
      <c r="M157" t="s">
        <v>1060</v>
      </c>
      <c r="N157" t="s">
        <v>204</v>
      </c>
      <c r="O157" t="s">
        <v>137</v>
      </c>
      <c r="P157" t="s">
        <v>151</v>
      </c>
      <c r="Q157" t="s">
        <v>152</v>
      </c>
      <c r="R157" t="s">
        <v>1088</v>
      </c>
      <c r="S157" t="s">
        <v>1089</v>
      </c>
      <c r="T157" t="s">
        <v>3876</v>
      </c>
      <c r="U157" t="s">
        <v>3877</v>
      </c>
      <c r="V157" t="s">
        <v>684</v>
      </c>
      <c r="W157" t="s">
        <v>3878</v>
      </c>
      <c r="X157" t="s">
        <v>3879</v>
      </c>
      <c r="Y157" t="s">
        <v>3880</v>
      </c>
      <c r="Z157" t="s">
        <v>4307</v>
      </c>
      <c r="AA157" t="s">
        <v>4308</v>
      </c>
      <c r="AB157" t="s">
        <v>684</v>
      </c>
      <c r="AC157" t="s">
        <v>39</v>
      </c>
      <c r="AD157" t="s">
        <v>46</v>
      </c>
      <c r="AE157" t="s">
        <v>39</v>
      </c>
      <c r="AF157" t="s">
        <v>5</v>
      </c>
      <c r="AG157" t="s">
        <v>5</v>
      </c>
      <c r="AH157" t="s">
        <v>4341</v>
      </c>
      <c r="AI157" t="s">
        <v>4342</v>
      </c>
      <c r="AJ157" t="s">
        <v>4341</v>
      </c>
      <c r="AK157" t="s">
        <v>4342</v>
      </c>
      <c r="AL157" t="s">
        <v>5</v>
      </c>
    </row>
    <row r="158" spans="1:38" ht="11.25" customHeight="1">
      <c r="A158" t="s">
        <v>5</v>
      </c>
      <c r="B158" t="s">
        <v>31</v>
      </c>
      <c r="C158" t="s">
        <v>33</v>
      </c>
      <c r="D158" t="s">
        <v>5</v>
      </c>
      <c r="E158" t="s">
        <v>1103</v>
      </c>
      <c r="F158" t="s">
        <v>1054</v>
      </c>
      <c r="G158" t="s">
        <v>137</v>
      </c>
      <c r="H158" t="s">
        <v>151</v>
      </c>
      <c r="I158" t="s">
        <v>152</v>
      </c>
      <c r="J158" t="s">
        <v>1088</v>
      </c>
      <c r="K158" t="s">
        <v>1089</v>
      </c>
      <c r="L158" t="s">
        <v>4344</v>
      </c>
      <c r="M158" t="s">
        <v>1060</v>
      </c>
      <c r="N158" t="s">
        <v>204</v>
      </c>
      <c r="O158" t="s">
        <v>137</v>
      </c>
      <c r="P158" t="s">
        <v>151</v>
      </c>
      <c r="Q158" t="s">
        <v>152</v>
      </c>
      <c r="R158" t="s">
        <v>1088</v>
      </c>
      <c r="S158" t="s">
        <v>1089</v>
      </c>
      <c r="T158" t="s">
        <v>3876</v>
      </c>
      <c r="U158" t="s">
        <v>3877</v>
      </c>
      <c r="V158" t="s">
        <v>684</v>
      </c>
      <c r="W158" t="s">
        <v>3878</v>
      </c>
      <c r="X158" t="s">
        <v>3879</v>
      </c>
      <c r="Y158" t="s">
        <v>3880</v>
      </c>
      <c r="Z158" t="s">
        <v>4307</v>
      </c>
      <c r="AA158" t="s">
        <v>4308</v>
      </c>
      <c r="AB158" t="s">
        <v>684</v>
      </c>
      <c r="AC158" t="s">
        <v>46</v>
      </c>
      <c r="AD158" t="s">
        <v>46</v>
      </c>
      <c r="AE158" t="s">
        <v>46</v>
      </c>
      <c r="AF158" t="s">
        <v>4098</v>
      </c>
      <c r="AG158" t="s">
        <v>4345</v>
      </c>
      <c r="AH158" t="s">
        <v>4098</v>
      </c>
      <c r="AI158" t="s">
        <v>4345</v>
      </c>
      <c r="AJ158" t="s">
        <v>4098</v>
      </c>
      <c r="AK158" t="s">
        <v>4345</v>
      </c>
      <c r="AL158" t="s">
        <v>3883</v>
      </c>
    </row>
    <row r="159" spans="1:38" ht="11.25" customHeight="1">
      <c r="A159" t="s">
        <v>5</v>
      </c>
      <c r="B159" t="s">
        <v>31</v>
      </c>
      <c r="C159" t="s">
        <v>33</v>
      </c>
      <c r="D159" t="s">
        <v>5</v>
      </c>
      <c r="E159" t="s">
        <v>3980</v>
      </c>
      <c r="F159" t="s">
        <v>1054</v>
      </c>
      <c r="G159" t="s">
        <v>137</v>
      </c>
      <c r="H159" t="s">
        <v>151</v>
      </c>
      <c r="I159" t="s">
        <v>152</v>
      </c>
      <c r="J159" t="s">
        <v>1088</v>
      </c>
      <c r="K159" t="s">
        <v>1089</v>
      </c>
      <c r="L159" t="s">
        <v>4310</v>
      </c>
      <c r="M159" t="s">
        <v>1060</v>
      </c>
      <c r="N159" t="s">
        <v>204</v>
      </c>
      <c r="O159" t="s">
        <v>137</v>
      </c>
      <c r="P159" t="s">
        <v>151</v>
      </c>
      <c r="Q159" t="s">
        <v>152</v>
      </c>
      <c r="R159" t="s">
        <v>1088</v>
      </c>
      <c r="S159" t="s">
        <v>1089</v>
      </c>
      <c r="T159" t="s">
        <v>3876</v>
      </c>
      <c r="U159" t="s">
        <v>3877</v>
      </c>
      <c r="V159" t="s">
        <v>684</v>
      </c>
      <c r="W159" t="s">
        <v>3878</v>
      </c>
      <c r="X159" t="s">
        <v>3879</v>
      </c>
      <c r="Y159" t="s">
        <v>3880</v>
      </c>
      <c r="Z159" t="s">
        <v>4307</v>
      </c>
      <c r="AA159" t="s">
        <v>4308</v>
      </c>
      <c r="AB159" t="s">
        <v>684</v>
      </c>
      <c r="AC159" t="s">
        <v>46</v>
      </c>
      <c r="AD159" t="s">
        <v>46</v>
      </c>
      <c r="AE159" t="s">
        <v>46</v>
      </c>
      <c r="AF159" t="s">
        <v>3977</v>
      </c>
      <c r="AG159" t="s">
        <v>4346</v>
      </c>
      <c r="AH159" t="s">
        <v>3977</v>
      </c>
      <c r="AI159" t="s">
        <v>4346</v>
      </c>
      <c r="AJ159" t="s">
        <v>3977</v>
      </c>
      <c r="AK159" t="s">
        <v>4346</v>
      </c>
      <c r="AL159" t="s">
        <v>3883</v>
      </c>
    </row>
    <row r="160" spans="1:38" ht="11.25" customHeight="1">
      <c r="A160" t="s">
        <v>5</v>
      </c>
      <c r="B160" t="s">
        <v>31</v>
      </c>
      <c r="C160" t="s">
        <v>33</v>
      </c>
      <c r="D160" t="s">
        <v>5</v>
      </c>
      <c r="E160" t="s">
        <v>1094</v>
      </c>
      <c r="F160" t="s">
        <v>1054</v>
      </c>
      <c r="G160" t="s">
        <v>137</v>
      </c>
      <c r="H160" t="s">
        <v>151</v>
      </c>
      <c r="I160" t="s">
        <v>152</v>
      </c>
      <c r="J160" t="s">
        <v>1088</v>
      </c>
      <c r="K160" t="s">
        <v>1089</v>
      </c>
      <c r="L160" t="s">
        <v>1095</v>
      </c>
      <c r="M160" t="s">
        <v>1096</v>
      </c>
      <c r="N160" t="s">
        <v>204</v>
      </c>
      <c r="O160" t="s">
        <v>137</v>
      </c>
      <c r="P160" t="s">
        <v>151</v>
      </c>
      <c r="Q160" t="s">
        <v>152</v>
      </c>
      <c r="R160" t="s">
        <v>1088</v>
      </c>
      <c r="S160" t="s">
        <v>1089</v>
      </c>
      <c r="T160" t="s">
        <v>3876</v>
      </c>
      <c r="U160" t="s">
        <v>3877</v>
      </c>
      <c r="V160" t="s">
        <v>684</v>
      </c>
      <c r="W160" t="s">
        <v>3878</v>
      </c>
      <c r="X160" t="s">
        <v>3879</v>
      </c>
      <c r="Y160" t="s">
        <v>3880</v>
      </c>
      <c r="Z160" t="s">
        <v>4318</v>
      </c>
      <c r="AA160" t="s">
        <v>4319</v>
      </c>
      <c r="AB160" t="s">
        <v>684</v>
      </c>
      <c r="AC160" t="s">
        <v>46</v>
      </c>
      <c r="AD160" t="s">
        <v>46</v>
      </c>
      <c r="AE160" t="s">
        <v>46</v>
      </c>
      <c r="AF160" t="s">
        <v>3609</v>
      </c>
      <c r="AG160" t="s">
        <v>4320</v>
      </c>
      <c r="AH160" t="s">
        <v>3609</v>
      </c>
      <c r="AI160" t="s">
        <v>4320</v>
      </c>
      <c r="AJ160" t="s">
        <v>3609</v>
      </c>
      <c r="AK160" t="s">
        <v>4320</v>
      </c>
      <c r="AL160" t="s">
        <v>3883</v>
      </c>
    </row>
    <row r="161" spans="1:38" ht="11.25" customHeight="1">
      <c r="A161" t="s">
        <v>5</v>
      </c>
      <c r="B161" t="s">
        <v>31</v>
      </c>
      <c r="C161" t="s">
        <v>33</v>
      </c>
      <c r="D161" t="s">
        <v>5</v>
      </c>
      <c r="E161" t="s">
        <v>1087</v>
      </c>
      <c r="F161" t="s">
        <v>1054</v>
      </c>
      <c r="G161" t="s">
        <v>137</v>
      </c>
      <c r="H161" t="s">
        <v>151</v>
      </c>
      <c r="I161" t="s">
        <v>152</v>
      </c>
      <c r="J161" t="s">
        <v>1088</v>
      </c>
      <c r="K161" t="s">
        <v>1089</v>
      </c>
      <c r="L161" t="s">
        <v>1090</v>
      </c>
      <c r="M161" t="s">
        <v>1091</v>
      </c>
      <c r="N161" t="s">
        <v>204</v>
      </c>
      <c r="O161" t="s">
        <v>137</v>
      </c>
      <c r="P161" t="s">
        <v>151</v>
      </c>
      <c r="Q161" t="s">
        <v>152</v>
      </c>
      <c r="R161" t="s">
        <v>1088</v>
      </c>
      <c r="S161" t="s">
        <v>1089</v>
      </c>
      <c r="T161" t="s">
        <v>3897</v>
      </c>
      <c r="U161" t="s">
        <v>3898</v>
      </c>
      <c r="V161" t="s">
        <v>684</v>
      </c>
      <c r="W161" t="s">
        <v>3878</v>
      </c>
      <c r="X161" t="s">
        <v>4044</v>
      </c>
      <c r="Y161" t="s">
        <v>3900</v>
      </c>
      <c r="Z161" t="s">
        <v>1060</v>
      </c>
      <c r="AA161" t="s">
        <v>4347</v>
      </c>
      <c r="AB161" t="s">
        <v>684</v>
      </c>
      <c r="AC161" t="s">
        <v>46</v>
      </c>
      <c r="AD161" t="s">
        <v>46</v>
      </c>
      <c r="AE161" t="s">
        <v>46</v>
      </c>
      <c r="AF161" t="s">
        <v>4348</v>
      </c>
      <c r="AG161" t="s">
        <v>4349</v>
      </c>
      <c r="AH161" t="s">
        <v>4348</v>
      </c>
      <c r="AI161" t="s">
        <v>4349</v>
      </c>
      <c r="AJ161" t="s">
        <v>4348</v>
      </c>
      <c r="AK161" t="s">
        <v>4349</v>
      </c>
      <c r="AL161" t="s">
        <v>3883</v>
      </c>
    </row>
    <row r="162" spans="1:38" ht="11.25" customHeight="1">
      <c r="A162" t="s">
        <v>5</v>
      </c>
      <c r="B162" t="s">
        <v>31</v>
      </c>
      <c r="C162" t="s">
        <v>33</v>
      </c>
      <c r="D162" t="s">
        <v>5</v>
      </c>
      <c r="E162" t="s">
        <v>1087</v>
      </c>
      <c r="F162" t="s">
        <v>3892</v>
      </c>
      <c r="G162" t="s">
        <v>137</v>
      </c>
      <c r="H162" t="s">
        <v>151</v>
      </c>
      <c r="I162" t="s">
        <v>152</v>
      </c>
      <c r="J162" t="s">
        <v>1088</v>
      </c>
      <c r="K162" t="s">
        <v>1089</v>
      </c>
      <c r="L162" t="s">
        <v>1090</v>
      </c>
      <c r="M162" t="s">
        <v>4350</v>
      </c>
      <c r="N162" t="s">
        <v>204</v>
      </c>
      <c r="O162" t="s">
        <v>137</v>
      </c>
      <c r="P162" t="s">
        <v>151</v>
      </c>
      <c r="Q162" t="s">
        <v>152</v>
      </c>
      <c r="R162" t="s">
        <v>1088</v>
      </c>
      <c r="S162" t="s">
        <v>1089</v>
      </c>
      <c r="T162" t="s">
        <v>3897</v>
      </c>
      <c r="U162" t="s">
        <v>3898</v>
      </c>
      <c r="V162" t="s">
        <v>684</v>
      </c>
      <c r="W162" t="s">
        <v>3878</v>
      </c>
      <c r="X162" t="s">
        <v>4044</v>
      </c>
      <c r="Y162" t="s">
        <v>3900</v>
      </c>
      <c r="Z162" t="s">
        <v>1060</v>
      </c>
      <c r="AA162" t="s">
        <v>4347</v>
      </c>
      <c r="AB162" t="s">
        <v>684</v>
      </c>
      <c r="AC162" t="s">
        <v>39</v>
      </c>
      <c r="AD162" t="s">
        <v>46</v>
      </c>
      <c r="AE162" t="s">
        <v>39</v>
      </c>
      <c r="AF162" t="s">
        <v>5</v>
      </c>
      <c r="AG162" t="s">
        <v>5</v>
      </c>
      <c r="AH162" t="s">
        <v>4348</v>
      </c>
      <c r="AI162" t="s">
        <v>4349</v>
      </c>
      <c r="AJ162" t="s">
        <v>4348</v>
      </c>
      <c r="AK162" t="s">
        <v>4349</v>
      </c>
      <c r="AL162" t="s">
        <v>5</v>
      </c>
    </row>
    <row r="163" spans="1:38" ht="11.25" customHeight="1">
      <c r="A163" t="s">
        <v>5</v>
      </c>
      <c r="B163" t="s">
        <v>31</v>
      </c>
      <c r="C163" t="s">
        <v>33</v>
      </c>
      <c r="D163" t="s">
        <v>5</v>
      </c>
      <c r="E163" t="s">
        <v>1122</v>
      </c>
      <c r="F163" t="s">
        <v>1054</v>
      </c>
      <c r="G163" t="s">
        <v>137</v>
      </c>
      <c r="H163" t="s">
        <v>151</v>
      </c>
      <c r="I163" t="s">
        <v>152</v>
      </c>
      <c r="J163" t="s">
        <v>1088</v>
      </c>
      <c r="K163" t="s">
        <v>1089</v>
      </c>
      <c r="L163" t="s">
        <v>4351</v>
      </c>
      <c r="M163" t="s">
        <v>4352</v>
      </c>
      <c r="N163" t="s">
        <v>204</v>
      </c>
      <c r="O163" t="s">
        <v>137</v>
      </c>
      <c r="P163" t="s">
        <v>151</v>
      </c>
      <c r="Q163" t="s">
        <v>152</v>
      </c>
      <c r="R163" t="s">
        <v>1088</v>
      </c>
      <c r="S163" t="s">
        <v>1089</v>
      </c>
      <c r="T163" t="s">
        <v>3876</v>
      </c>
      <c r="U163" t="s">
        <v>3877</v>
      </c>
      <c r="V163" t="s">
        <v>684</v>
      </c>
      <c r="W163" t="s">
        <v>3878</v>
      </c>
      <c r="X163" t="s">
        <v>3879</v>
      </c>
      <c r="Y163" t="s">
        <v>3880</v>
      </c>
      <c r="Z163" t="s">
        <v>4307</v>
      </c>
      <c r="AA163" t="s">
        <v>4308</v>
      </c>
      <c r="AB163" t="s">
        <v>684</v>
      </c>
      <c r="AC163" t="s">
        <v>46</v>
      </c>
      <c r="AD163" t="s">
        <v>46</v>
      </c>
      <c r="AE163" t="s">
        <v>46</v>
      </c>
      <c r="AF163" t="s">
        <v>4353</v>
      </c>
      <c r="AG163" t="s">
        <v>4354</v>
      </c>
      <c r="AH163" t="s">
        <v>4353</v>
      </c>
      <c r="AI163" t="s">
        <v>4354</v>
      </c>
      <c r="AJ163" t="s">
        <v>4353</v>
      </c>
      <c r="AK163" t="s">
        <v>4354</v>
      </c>
      <c r="AL163" t="s">
        <v>3883</v>
      </c>
    </row>
    <row r="164" spans="1:38" ht="11.25" customHeight="1">
      <c r="A164" t="s">
        <v>5</v>
      </c>
      <c r="B164" t="s">
        <v>31</v>
      </c>
      <c r="C164" t="s">
        <v>33</v>
      </c>
      <c r="D164" t="s">
        <v>5</v>
      </c>
      <c r="E164" t="s">
        <v>1053</v>
      </c>
      <c r="F164" t="s">
        <v>1054</v>
      </c>
      <c r="G164" t="s">
        <v>186</v>
      </c>
      <c r="H164" t="s">
        <v>187</v>
      </c>
      <c r="I164" t="s">
        <v>188</v>
      </c>
      <c r="J164" t="s">
        <v>4355</v>
      </c>
      <c r="K164" t="s">
        <v>4356</v>
      </c>
      <c r="L164" t="s">
        <v>4357</v>
      </c>
      <c r="M164" t="s">
        <v>1060</v>
      </c>
      <c r="N164" t="s">
        <v>204</v>
      </c>
      <c r="O164" t="s">
        <v>186</v>
      </c>
      <c r="P164" t="s">
        <v>187</v>
      </c>
      <c r="Q164" t="s">
        <v>188</v>
      </c>
      <c r="R164" t="s">
        <v>4355</v>
      </c>
      <c r="S164" t="s">
        <v>4356</v>
      </c>
      <c r="T164" t="s">
        <v>3876</v>
      </c>
      <c r="U164" t="s">
        <v>3880</v>
      </c>
      <c r="V164" t="s">
        <v>684</v>
      </c>
      <c r="W164" t="s">
        <v>3878</v>
      </c>
      <c r="X164" t="s">
        <v>3879</v>
      </c>
      <c r="Y164" t="s">
        <v>3880</v>
      </c>
      <c r="Z164" t="s">
        <v>4358</v>
      </c>
      <c r="AA164" t="s">
        <v>4359</v>
      </c>
      <c r="AB164" t="s">
        <v>684</v>
      </c>
      <c r="AC164" t="s">
        <v>46</v>
      </c>
      <c r="AD164" t="s">
        <v>46</v>
      </c>
      <c r="AE164" t="s">
        <v>46</v>
      </c>
      <c r="AF164" t="s">
        <v>4360</v>
      </c>
      <c r="AG164" t="s">
        <v>4361</v>
      </c>
      <c r="AH164" t="s">
        <v>4360</v>
      </c>
      <c r="AI164" t="s">
        <v>2199</v>
      </c>
      <c r="AJ164" t="s">
        <v>4360</v>
      </c>
      <c r="AK164" t="s">
        <v>2199</v>
      </c>
      <c r="AL164" t="s">
        <v>3883</v>
      </c>
    </row>
    <row r="165" spans="1:38" ht="11.25" customHeight="1">
      <c r="A165" t="s">
        <v>5</v>
      </c>
      <c r="B165" t="s">
        <v>31</v>
      </c>
      <c r="C165" t="s">
        <v>33</v>
      </c>
      <c r="D165" t="s">
        <v>5</v>
      </c>
      <c r="E165" t="s">
        <v>1065</v>
      </c>
      <c r="F165" t="s">
        <v>1054</v>
      </c>
      <c r="G165" t="s">
        <v>186</v>
      </c>
      <c r="H165" t="s">
        <v>191</v>
      </c>
      <c r="I165" t="s">
        <v>192</v>
      </c>
      <c r="J165" t="s">
        <v>4362</v>
      </c>
      <c r="K165" t="s">
        <v>4363</v>
      </c>
      <c r="L165" t="s">
        <v>4364</v>
      </c>
      <c r="M165" t="s">
        <v>1060</v>
      </c>
      <c r="N165" t="s">
        <v>204</v>
      </c>
      <c r="O165" t="s">
        <v>186</v>
      </c>
      <c r="P165" t="s">
        <v>191</v>
      </c>
      <c r="Q165" t="s">
        <v>192</v>
      </c>
      <c r="R165" t="s">
        <v>4362</v>
      </c>
      <c r="S165" t="s">
        <v>4363</v>
      </c>
      <c r="T165" t="s">
        <v>3876</v>
      </c>
      <c r="U165" t="s">
        <v>3880</v>
      </c>
      <c r="V165" t="s">
        <v>684</v>
      </c>
      <c r="W165" t="s">
        <v>3878</v>
      </c>
      <c r="X165" t="s">
        <v>3879</v>
      </c>
      <c r="Y165" t="s">
        <v>3880</v>
      </c>
      <c r="Z165" t="s">
        <v>4365</v>
      </c>
      <c r="AA165" t="s">
        <v>4366</v>
      </c>
      <c r="AB165" t="s">
        <v>684</v>
      </c>
      <c r="AC165" t="s">
        <v>46</v>
      </c>
      <c r="AD165" t="s">
        <v>46</v>
      </c>
      <c r="AE165" t="s">
        <v>46</v>
      </c>
      <c r="AF165" t="s">
        <v>4367</v>
      </c>
      <c r="AG165" t="s">
        <v>4368</v>
      </c>
      <c r="AH165" t="s">
        <v>4367</v>
      </c>
      <c r="AI165" t="s">
        <v>4368</v>
      </c>
      <c r="AJ165" t="s">
        <v>4367</v>
      </c>
      <c r="AK165" t="s">
        <v>4368</v>
      </c>
      <c r="AL165" t="s">
        <v>3883</v>
      </c>
    </row>
    <row r="166" spans="1:38" ht="11.25" customHeight="1">
      <c r="A166" t="s">
        <v>5</v>
      </c>
      <c r="B166" t="s">
        <v>31</v>
      </c>
      <c r="C166" t="s">
        <v>33</v>
      </c>
      <c r="D166" t="s">
        <v>5</v>
      </c>
      <c r="E166" t="s">
        <v>1069</v>
      </c>
      <c r="F166" t="s">
        <v>1054</v>
      </c>
      <c r="G166" t="s">
        <v>186</v>
      </c>
      <c r="H166" t="s">
        <v>196</v>
      </c>
      <c r="I166" t="s">
        <v>197</v>
      </c>
      <c r="J166" t="s">
        <v>4369</v>
      </c>
      <c r="K166" t="s">
        <v>4370</v>
      </c>
      <c r="L166" t="s">
        <v>4371</v>
      </c>
      <c r="M166" t="s">
        <v>1060</v>
      </c>
      <c r="N166" t="s">
        <v>204</v>
      </c>
      <c r="O166" t="s">
        <v>186</v>
      </c>
      <c r="P166" t="s">
        <v>196</v>
      </c>
      <c r="Q166" t="s">
        <v>197</v>
      </c>
      <c r="R166" t="s">
        <v>4369</v>
      </c>
      <c r="S166" t="s">
        <v>4370</v>
      </c>
      <c r="T166" t="s">
        <v>3876</v>
      </c>
      <c r="U166" t="s">
        <v>3880</v>
      </c>
      <c r="V166" t="s">
        <v>684</v>
      </c>
      <c r="W166" t="s">
        <v>3878</v>
      </c>
      <c r="X166" t="s">
        <v>3879</v>
      </c>
      <c r="Y166" t="s">
        <v>3880</v>
      </c>
      <c r="Z166" t="s">
        <v>4372</v>
      </c>
      <c r="AA166" t="s">
        <v>1005</v>
      </c>
      <c r="AB166" t="s">
        <v>684</v>
      </c>
      <c r="AC166" t="s">
        <v>46</v>
      </c>
      <c r="AD166" t="s">
        <v>46</v>
      </c>
      <c r="AE166" t="s">
        <v>46</v>
      </c>
      <c r="AF166" t="s">
        <v>4373</v>
      </c>
      <c r="AG166" t="s">
        <v>4374</v>
      </c>
      <c r="AH166" t="s">
        <v>4373</v>
      </c>
      <c r="AI166" t="s">
        <v>4374</v>
      </c>
      <c r="AJ166" t="s">
        <v>4373</v>
      </c>
      <c r="AK166" t="s">
        <v>4374</v>
      </c>
      <c r="AL166" t="s">
        <v>3883</v>
      </c>
    </row>
    <row r="167" spans="1:38" ht="11.25" customHeight="1">
      <c r="A167" t="s">
        <v>5</v>
      </c>
      <c r="B167" t="s">
        <v>31</v>
      </c>
      <c r="C167" t="s">
        <v>33</v>
      </c>
      <c r="D167" t="s">
        <v>5</v>
      </c>
      <c r="E167" t="s">
        <v>4375</v>
      </c>
      <c r="F167" t="s">
        <v>1054</v>
      </c>
      <c r="G167" t="s">
        <v>98</v>
      </c>
      <c r="H167" t="s">
        <v>3711</v>
      </c>
      <c r="I167" t="s">
        <v>3712</v>
      </c>
      <c r="J167" t="s">
        <v>4376</v>
      </c>
      <c r="K167" t="s">
        <v>4377</v>
      </c>
      <c r="L167" t="s">
        <v>1100</v>
      </c>
      <c r="M167" t="s">
        <v>1060</v>
      </c>
      <c r="N167" t="s">
        <v>204</v>
      </c>
      <c r="O167" t="s">
        <v>98</v>
      </c>
      <c r="P167" t="s">
        <v>3711</v>
      </c>
      <c r="Q167" t="s">
        <v>3712</v>
      </c>
      <c r="R167" t="s">
        <v>4376</v>
      </c>
      <c r="S167" t="s">
        <v>4377</v>
      </c>
      <c r="T167" t="s">
        <v>3897</v>
      </c>
      <c r="U167" t="s">
        <v>3898</v>
      </c>
      <c r="V167" t="s">
        <v>684</v>
      </c>
      <c r="W167" t="s">
        <v>3878</v>
      </c>
      <c r="X167" t="s">
        <v>3899</v>
      </c>
      <c r="Y167" t="s">
        <v>3900</v>
      </c>
      <c r="Z167" t="s">
        <v>4378</v>
      </c>
      <c r="AA167" t="s">
        <v>3902</v>
      </c>
      <c r="AB167" t="s">
        <v>684</v>
      </c>
      <c r="AC167" t="s">
        <v>46</v>
      </c>
      <c r="AD167" t="s">
        <v>46</v>
      </c>
      <c r="AE167" t="s">
        <v>46</v>
      </c>
      <c r="AF167" t="s">
        <v>917</v>
      </c>
      <c r="AG167" t="s">
        <v>4379</v>
      </c>
      <c r="AH167" t="s">
        <v>917</v>
      </c>
      <c r="AI167" t="s">
        <v>4379</v>
      </c>
      <c r="AJ167" t="s">
        <v>917</v>
      </c>
      <c r="AK167" t="s">
        <v>4379</v>
      </c>
      <c r="AL167" t="s">
        <v>3883</v>
      </c>
    </row>
    <row r="168" spans="1:38" ht="11.25" customHeight="1">
      <c r="A168" t="s">
        <v>5</v>
      </c>
      <c r="B168" t="s">
        <v>31</v>
      </c>
      <c r="C168" t="s">
        <v>33</v>
      </c>
      <c r="D168" t="s">
        <v>5</v>
      </c>
      <c r="E168" t="s">
        <v>4380</v>
      </c>
      <c r="F168" t="s">
        <v>3892</v>
      </c>
      <c r="G168" t="s">
        <v>98</v>
      </c>
      <c r="H168" t="s">
        <v>3711</v>
      </c>
      <c r="I168" t="s">
        <v>3712</v>
      </c>
      <c r="J168" t="s">
        <v>4376</v>
      </c>
      <c r="K168" t="s">
        <v>4377</v>
      </c>
      <c r="L168" t="s">
        <v>1100</v>
      </c>
      <c r="M168" t="s">
        <v>1060</v>
      </c>
      <c r="N168" t="s">
        <v>204</v>
      </c>
      <c r="O168" t="s">
        <v>98</v>
      </c>
      <c r="P168" t="s">
        <v>3711</v>
      </c>
      <c r="Q168" t="s">
        <v>3712</v>
      </c>
      <c r="R168" t="s">
        <v>4376</v>
      </c>
      <c r="S168" t="s">
        <v>4377</v>
      </c>
      <c r="T168" t="s">
        <v>3897</v>
      </c>
      <c r="U168" t="s">
        <v>3898</v>
      </c>
      <c r="V168" t="s">
        <v>684</v>
      </c>
      <c r="W168" t="s">
        <v>3878</v>
      </c>
      <c r="X168" t="s">
        <v>3899</v>
      </c>
      <c r="Y168" t="s">
        <v>3900</v>
      </c>
      <c r="Z168" t="s">
        <v>4378</v>
      </c>
      <c r="AA168" t="s">
        <v>3902</v>
      </c>
      <c r="AB168" t="s">
        <v>684</v>
      </c>
      <c r="AC168" t="s">
        <v>39</v>
      </c>
      <c r="AD168" t="s">
        <v>46</v>
      </c>
      <c r="AE168" t="s">
        <v>39</v>
      </c>
      <c r="AF168" t="s">
        <v>5</v>
      </c>
      <c r="AG168" t="s">
        <v>5</v>
      </c>
      <c r="AH168" t="s">
        <v>917</v>
      </c>
      <c r="AI168" t="s">
        <v>4379</v>
      </c>
      <c r="AJ168" t="s">
        <v>917</v>
      </c>
      <c r="AK168" t="s">
        <v>4379</v>
      </c>
      <c r="AL168" t="s">
        <v>5</v>
      </c>
    </row>
    <row r="169" spans="1:38" ht="11.25" customHeight="1">
      <c r="A169" t="s">
        <v>5</v>
      </c>
      <c r="B169" t="s">
        <v>31</v>
      </c>
      <c r="C169" t="s">
        <v>33</v>
      </c>
      <c r="D169" t="s">
        <v>5</v>
      </c>
      <c r="E169" t="s">
        <v>4381</v>
      </c>
      <c r="F169" t="s">
        <v>1054</v>
      </c>
      <c r="G169" t="s">
        <v>98</v>
      </c>
      <c r="H169" t="s">
        <v>3711</v>
      </c>
      <c r="I169" t="s">
        <v>3712</v>
      </c>
      <c r="J169" t="s">
        <v>4376</v>
      </c>
      <c r="K169" t="s">
        <v>4377</v>
      </c>
      <c r="L169" t="s">
        <v>4382</v>
      </c>
      <c r="M169" t="s">
        <v>4383</v>
      </c>
      <c r="N169" t="s">
        <v>204</v>
      </c>
      <c r="O169" t="s">
        <v>98</v>
      </c>
      <c r="P169" t="s">
        <v>3711</v>
      </c>
      <c r="Q169" t="s">
        <v>3712</v>
      </c>
      <c r="R169" t="s">
        <v>4376</v>
      </c>
      <c r="S169" t="s">
        <v>4377</v>
      </c>
      <c r="T169" t="s">
        <v>3897</v>
      </c>
      <c r="U169" t="s">
        <v>3898</v>
      </c>
      <c r="V169" t="s">
        <v>684</v>
      </c>
      <c r="W169" t="s">
        <v>3878</v>
      </c>
      <c r="X169" t="s">
        <v>3899</v>
      </c>
      <c r="Y169" t="s">
        <v>3900</v>
      </c>
      <c r="Z169" t="s">
        <v>4384</v>
      </c>
      <c r="AA169" t="s">
        <v>3902</v>
      </c>
      <c r="AB169" t="s">
        <v>684</v>
      </c>
      <c r="AC169" t="s">
        <v>46</v>
      </c>
      <c r="AD169" t="s">
        <v>46</v>
      </c>
      <c r="AE169" t="s">
        <v>46</v>
      </c>
      <c r="AF169" t="s">
        <v>74</v>
      </c>
      <c r="AG169" t="s">
        <v>4385</v>
      </c>
      <c r="AH169" t="s">
        <v>74</v>
      </c>
      <c r="AI169" t="s">
        <v>4385</v>
      </c>
      <c r="AJ169" t="s">
        <v>74</v>
      </c>
      <c r="AK169" t="s">
        <v>4385</v>
      </c>
      <c r="AL169" t="s">
        <v>3883</v>
      </c>
    </row>
    <row r="170" spans="1:38" ht="11.25" customHeight="1">
      <c r="A170" t="s">
        <v>5</v>
      </c>
      <c r="B170" t="s">
        <v>31</v>
      </c>
      <c r="C170" t="s">
        <v>33</v>
      </c>
      <c r="D170" t="s">
        <v>5</v>
      </c>
      <c r="E170" t="s">
        <v>4386</v>
      </c>
      <c r="F170" t="s">
        <v>1054</v>
      </c>
      <c r="G170" t="s">
        <v>98</v>
      </c>
      <c r="H170" t="s">
        <v>3711</v>
      </c>
      <c r="I170" t="s">
        <v>3712</v>
      </c>
      <c r="J170" t="s">
        <v>4376</v>
      </c>
      <c r="K170" t="s">
        <v>4377</v>
      </c>
      <c r="L170" t="s">
        <v>4387</v>
      </c>
      <c r="M170" t="s">
        <v>4388</v>
      </c>
      <c r="N170" t="s">
        <v>204</v>
      </c>
      <c r="O170" t="s">
        <v>98</v>
      </c>
      <c r="P170" t="s">
        <v>3711</v>
      </c>
      <c r="Q170" t="s">
        <v>3712</v>
      </c>
      <c r="R170" t="s">
        <v>4376</v>
      </c>
      <c r="S170" t="s">
        <v>4377</v>
      </c>
      <c r="T170" t="s">
        <v>3897</v>
      </c>
      <c r="U170" t="s">
        <v>3898</v>
      </c>
      <c r="V170" t="s">
        <v>4389</v>
      </c>
      <c r="W170" t="s">
        <v>3878</v>
      </c>
      <c r="X170" t="s">
        <v>3899</v>
      </c>
      <c r="Y170" t="s">
        <v>3900</v>
      </c>
      <c r="Z170" t="s">
        <v>4040</v>
      </c>
      <c r="AA170" t="s">
        <v>4390</v>
      </c>
      <c r="AB170" t="s">
        <v>684</v>
      </c>
      <c r="AC170" t="s">
        <v>46</v>
      </c>
      <c r="AD170" t="s">
        <v>46</v>
      </c>
      <c r="AE170" t="s">
        <v>46</v>
      </c>
      <c r="AF170" t="s">
        <v>4189</v>
      </c>
      <c r="AG170" t="s">
        <v>4112</v>
      </c>
      <c r="AH170" t="s">
        <v>4189</v>
      </c>
      <c r="AI170" t="s">
        <v>4112</v>
      </c>
      <c r="AJ170" t="s">
        <v>4189</v>
      </c>
      <c r="AK170" t="s">
        <v>4112</v>
      </c>
      <c r="AL170" t="s">
        <v>3883</v>
      </c>
    </row>
    <row r="171" spans="1:38" ht="11.25" customHeight="1">
      <c r="A171" t="s">
        <v>5</v>
      </c>
      <c r="B171" t="s">
        <v>31</v>
      </c>
      <c r="C171" t="s">
        <v>33</v>
      </c>
      <c r="D171" t="s">
        <v>5</v>
      </c>
      <c r="E171" t="s">
        <v>4391</v>
      </c>
      <c r="F171" t="s">
        <v>1054</v>
      </c>
      <c r="G171" t="s">
        <v>146</v>
      </c>
      <c r="H171" t="s">
        <v>172</v>
      </c>
      <c r="I171" t="s">
        <v>173</v>
      </c>
      <c r="J171" t="s">
        <v>4392</v>
      </c>
      <c r="K171" t="s">
        <v>4393</v>
      </c>
      <c r="L171" t="s">
        <v>4394</v>
      </c>
      <c r="M171" t="s">
        <v>4395</v>
      </c>
      <c r="N171" t="s">
        <v>204</v>
      </c>
      <c r="O171" t="s">
        <v>146</v>
      </c>
      <c r="P171" t="s">
        <v>172</v>
      </c>
      <c r="Q171" t="s">
        <v>173</v>
      </c>
      <c r="R171" t="s">
        <v>4392</v>
      </c>
      <c r="S171" t="s">
        <v>4393</v>
      </c>
      <c r="T171" t="s">
        <v>3876</v>
      </c>
      <c r="U171" t="s">
        <v>3880</v>
      </c>
      <c r="V171" t="s">
        <v>4396</v>
      </c>
      <c r="W171" t="s">
        <v>3878</v>
      </c>
      <c r="X171" t="s">
        <v>3879</v>
      </c>
      <c r="Y171" t="s">
        <v>3880</v>
      </c>
      <c r="Z171" t="s">
        <v>101</v>
      </c>
      <c r="AA171" t="s">
        <v>4397</v>
      </c>
      <c r="AB171" t="s">
        <v>4396</v>
      </c>
      <c r="AC171" t="s">
        <v>46</v>
      </c>
      <c r="AD171" t="s">
        <v>46</v>
      </c>
      <c r="AE171" t="s">
        <v>46</v>
      </c>
      <c r="AF171" t="s">
        <v>821</v>
      </c>
      <c r="AG171" t="s">
        <v>4398</v>
      </c>
      <c r="AH171" t="s">
        <v>821</v>
      </c>
      <c r="AI171" t="s">
        <v>4398</v>
      </c>
      <c r="AJ171" t="s">
        <v>821</v>
      </c>
      <c r="AK171" t="s">
        <v>4398</v>
      </c>
      <c r="AL171" t="s">
        <v>3883</v>
      </c>
    </row>
    <row r="172" spans="1:38" ht="11.25" customHeight="1">
      <c r="A172" t="s">
        <v>5</v>
      </c>
      <c r="B172" t="s">
        <v>31</v>
      </c>
      <c r="C172" t="s">
        <v>33</v>
      </c>
      <c r="D172" t="s">
        <v>5</v>
      </c>
      <c r="E172" t="s">
        <v>1053</v>
      </c>
      <c r="F172" t="s">
        <v>1054</v>
      </c>
      <c r="G172" t="s">
        <v>146</v>
      </c>
      <c r="H172" t="s">
        <v>167</v>
      </c>
      <c r="I172" t="s">
        <v>168</v>
      </c>
      <c r="J172" t="s">
        <v>1160</v>
      </c>
      <c r="K172" t="s">
        <v>1161</v>
      </c>
      <c r="L172" t="s">
        <v>1162</v>
      </c>
      <c r="M172" t="s">
        <v>1060</v>
      </c>
      <c r="N172" t="s">
        <v>204</v>
      </c>
      <c r="O172" t="s">
        <v>146</v>
      </c>
      <c r="P172" t="s">
        <v>167</v>
      </c>
      <c r="Q172" t="s">
        <v>168</v>
      </c>
      <c r="R172" t="s">
        <v>1160</v>
      </c>
      <c r="S172" t="s">
        <v>1161</v>
      </c>
      <c r="T172" t="s">
        <v>3897</v>
      </c>
      <c r="U172" t="s">
        <v>3898</v>
      </c>
      <c r="V172" t="s">
        <v>684</v>
      </c>
      <c r="W172" t="s">
        <v>3878</v>
      </c>
      <c r="X172" t="s">
        <v>3899</v>
      </c>
      <c r="Y172" t="s">
        <v>3900</v>
      </c>
      <c r="Z172" t="s">
        <v>4399</v>
      </c>
      <c r="AA172" t="s">
        <v>4400</v>
      </c>
      <c r="AB172" t="s">
        <v>684</v>
      </c>
      <c r="AC172" t="s">
        <v>46</v>
      </c>
      <c r="AD172" t="s">
        <v>46</v>
      </c>
      <c r="AE172" t="s">
        <v>46</v>
      </c>
      <c r="AF172" t="s">
        <v>4401</v>
      </c>
      <c r="AG172" t="s">
        <v>4402</v>
      </c>
      <c r="AH172" t="s">
        <v>4401</v>
      </c>
      <c r="AI172" t="s">
        <v>4402</v>
      </c>
      <c r="AJ172" t="s">
        <v>4401</v>
      </c>
      <c r="AK172" t="s">
        <v>4402</v>
      </c>
      <c r="AL172" t="s">
        <v>3883</v>
      </c>
    </row>
    <row r="173" spans="1:38" ht="11.25" customHeight="1">
      <c r="A173" t="s">
        <v>5</v>
      </c>
      <c r="B173" t="s">
        <v>31</v>
      </c>
      <c r="C173" t="s">
        <v>33</v>
      </c>
      <c r="D173" t="s">
        <v>5</v>
      </c>
      <c r="E173" t="s">
        <v>4403</v>
      </c>
      <c r="F173" t="s">
        <v>3892</v>
      </c>
      <c r="G173" t="s">
        <v>146</v>
      </c>
      <c r="H173" t="s">
        <v>167</v>
      </c>
      <c r="I173" t="s">
        <v>168</v>
      </c>
      <c r="J173" t="s">
        <v>1160</v>
      </c>
      <c r="K173" t="s">
        <v>1161</v>
      </c>
      <c r="L173" t="s">
        <v>1162</v>
      </c>
      <c r="M173" t="s">
        <v>1060</v>
      </c>
      <c r="N173" t="s">
        <v>204</v>
      </c>
      <c r="O173" t="s">
        <v>146</v>
      </c>
      <c r="P173" t="s">
        <v>167</v>
      </c>
      <c r="Q173" t="s">
        <v>168</v>
      </c>
      <c r="R173" t="s">
        <v>1160</v>
      </c>
      <c r="S173" t="s">
        <v>1161</v>
      </c>
      <c r="T173" t="s">
        <v>3897</v>
      </c>
      <c r="U173" t="s">
        <v>3898</v>
      </c>
      <c r="V173" t="s">
        <v>684</v>
      </c>
      <c r="W173" t="s">
        <v>3878</v>
      </c>
      <c r="X173" t="s">
        <v>3899</v>
      </c>
      <c r="Y173" t="s">
        <v>3900</v>
      </c>
      <c r="Z173" t="s">
        <v>4399</v>
      </c>
      <c r="AA173" t="s">
        <v>4400</v>
      </c>
      <c r="AB173" t="s">
        <v>684</v>
      </c>
      <c r="AC173" t="s">
        <v>39</v>
      </c>
      <c r="AD173" t="s">
        <v>46</v>
      </c>
      <c r="AE173" t="s">
        <v>39</v>
      </c>
      <c r="AF173" t="s">
        <v>5</v>
      </c>
      <c r="AG173" t="s">
        <v>5</v>
      </c>
      <c r="AH173" t="s">
        <v>4401</v>
      </c>
      <c r="AI173" t="s">
        <v>4402</v>
      </c>
      <c r="AJ173" t="s">
        <v>4401</v>
      </c>
      <c r="AK173" t="s">
        <v>4402</v>
      </c>
      <c r="AL173" t="s">
        <v>5</v>
      </c>
    </row>
    <row r="174" spans="1:38" ht="11.25" customHeight="1">
      <c r="A174" t="s">
        <v>5</v>
      </c>
      <c r="B174" t="s">
        <v>31</v>
      </c>
      <c r="C174" t="s">
        <v>33</v>
      </c>
      <c r="D174" t="s">
        <v>5</v>
      </c>
      <c r="E174" t="s">
        <v>1065</v>
      </c>
      <c r="F174" t="s">
        <v>1054</v>
      </c>
      <c r="G174" t="s">
        <v>146</v>
      </c>
      <c r="H174" t="s">
        <v>167</v>
      </c>
      <c r="I174" t="s">
        <v>168</v>
      </c>
      <c r="J174" t="s">
        <v>1160</v>
      </c>
      <c r="K174" t="s">
        <v>1161</v>
      </c>
      <c r="L174" t="s">
        <v>1163</v>
      </c>
      <c r="M174" t="s">
        <v>1060</v>
      </c>
      <c r="N174" t="s">
        <v>204</v>
      </c>
      <c r="O174" t="s">
        <v>146</v>
      </c>
      <c r="P174" t="s">
        <v>167</v>
      </c>
      <c r="Q174" t="s">
        <v>168</v>
      </c>
      <c r="R174" t="s">
        <v>1160</v>
      </c>
      <c r="S174" t="s">
        <v>1161</v>
      </c>
      <c r="T174" t="s">
        <v>3876</v>
      </c>
      <c r="U174" t="s">
        <v>4404</v>
      </c>
      <c r="V174" t="s">
        <v>684</v>
      </c>
      <c r="W174" t="s">
        <v>3878</v>
      </c>
      <c r="X174" t="s">
        <v>4405</v>
      </c>
      <c r="Y174" t="s">
        <v>4404</v>
      </c>
      <c r="Z174" t="s">
        <v>4406</v>
      </c>
      <c r="AA174" t="s">
        <v>4071</v>
      </c>
      <c r="AB174" t="s">
        <v>684</v>
      </c>
      <c r="AC174" t="s">
        <v>46</v>
      </c>
      <c r="AD174" t="s">
        <v>46</v>
      </c>
      <c r="AE174" t="s">
        <v>46</v>
      </c>
      <c r="AF174" t="s">
        <v>4407</v>
      </c>
      <c r="AG174" t="s">
        <v>1185</v>
      </c>
      <c r="AH174" t="s">
        <v>4407</v>
      </c>
      <c r="AI174" t="s">
        <v>1185</v>
      </c>
      <c r="AJ174" t="s">
        <v>4407</v>
      </c>
      <c r="AK174" t="s">
        <v>1185</v>
      </c>
      <c r="AL174" t="s">
        <v>3883</v>
      </c>
    </row>
    <row r="175" spans="1:38" ht="11.25" customHeight="1">
      <c r="A175" t="s">
        <v>5</v>
      </c>
      <c r="B175" t="s">
        <v>31</v>
      </c>
      <c r="C175" t="s">
        <v>33</v>
      </c>
      <c r="D175" t="s">
        <v>5</v>
      </c>
      <c r="E175" t="s">
        <v>1069</v>
      </c>
      <c r="F175" t="s">
        <v>1054</v>
      </c>
      <c r="G175" t="s">
        <v>146</v>
      </c>
      <c r="H175" t="s">
        <v>167</v>
      </c>
      <c r="I175" t="s">
        <v>168</v>
      </c>
      <c r="J175" t="s">
        <v>1160</v>
      </c>
      <c r="K175" t="s">
        <v>1161</v>
      </c>
      <c r="L175" t="s">
        <v>1095</v>
      </c>
      <c r="M175" t="s">
        <v>1060</v>
      </c>
      <c r="N175" t="s">
        <v>204</v>
      </c>
      <c r="O175" t="s">
        <v>146</v>
      </c>
      <c r="P175" t="s">
        <v>167</v>
      </c>
      <c r="Q175" t="s">
        <v>168</v>
      </c>
      <c r="R175" t="s">
        <v>1160</v>
      </c>
      <c r="S175" t="s">
        <v>1161</v>
      </c>
      <c r="T175" t="s">
        <v>3876</v>
      </c>
      <c r="U175" t="s">
        <v>4404</v>
      </c>
      <c r="V175" t="s">
        <v>684</v>
      </c>
      <c r="W175" t="s">
        <v>3878</v>
      </c>
      <c r="X175" t="s">
        <v>4405</v>
      </c>
      <c r="Y175" t="s">
        <v>4404</v>
      </c>
      <c r="Z175" t="s">
        <v>4406</v>
      </c>
      <c r="AA175" t="s">
        <v>4071</v>
      </c>
      <c r="AB175" t="s">
        <v>684</v>
      </c>
      <c r="AC175" t="s">
        <v>46</v>
      </c>
      <c r="AD175" t="s">
        <v>46</v>
      </c>
      <c r="AE175" t="s">
        <v>46</v>
      </c>
      <c r="AF175" t="s">
        <v>4408</v>
      </c>
      <c r="AG175" t="s">
        <v>4409</v>
      </c>
      <c r="AH175" t="s">
        <v>4204</v>
      </c>
      <c r="AI175" t="s">
        <v>4409</v>
      </c>
      <c r="AJ175" t="s">
        <v>4204</v>
      </c>
      <c r="AK175" t="s">
        <v>4409</v>
      </c>
      <c r="AL175" t="s">
        <v>3883</v>
      </c>
    </row>
    <row r="176" spans="1:38" ht="11.25" customHeight="1">
      <c r="A176" t="s">
        <v>5</v>
      </c>
      <c r="B176" t="s">
        <v>31</v>
      </c>
      <c r="C176" t="s">
        <v>33</v>
      </c>
      <c r="D176" t="s">
        <v>5</v>
      </c>
      <c r="E176" t="s">
        <v>1053</v>
      </c>
      <c r="F176" t="s">
        <v>1054</v>
      </c>
      <c r="G176" t="s">
        <v>115</v>
      </c>
      <c r="H176" t="s">
        <v>1055</v>
      </c>
      <c r="I176" t="s">
        <v>1056</v>
      </c>
      <c r="J176" t="s">
        <v>1057</v>
      </c>
      <c r="K176" t="s">
        <v>1058</v>
      </c>
      <c r="L176" t="s">
        <v>1059</v>
      </c>
      <c r="M176" t="s">
        <v>1060</v>
      </c>
      <c r="N176" t="s">
        <v>204</v>
      </c>
      <c r="O176" t="s">
        <v>115</v>
      </c>
      <c r="P176" t="s">
        <v>1055</v>
      </c>
      <c r="Q176" t="s">
        <v>1056</v>
      </c>
      <c r="R176" t="s">
        <v>1057</v>
      </c>
      <c r="S176" t="s">
        <v>1058</v>
      </c>
      <c r="T176" t="s">
        <v>3897</v>
      </c>
      <c r="U176" t="s">
        <v>3898</v>
      </c>
      <c r="V176" t="s">
        <v>684</v>
      </c>
      <c r="W176" t="s">
        <v>3878</v>
      </c>
      <c r="X176" t="s">
        <v>3899</v>
      </c>
      <c r="Y176" t="s">
        <v>3900</v>
      </c>
      <c r="Z176" t="s">
        <v>4410</v>
      </c>
      <c r="AA176" t="s">
        <v>4411</v>
      </c>
      <c r="AB176" t="s">
        <v>684</v>
      </c>
      <c r="AC176" t="s">
        <v>46</v>
      </c>
      <c r="AD176" t="s">
        <v>46</v>
      </c>
      <c r="AE176" t="s">
        <v>46</v>
      </c>
      <c r="AF176" t="s">
        <v>4412</v>
      </c>
      <c r="AG176" t="s">
        <v>4354</v>
      </c>
      <c r="AH176" t="s">
        <v>4412</v>
      </c>
      <c r="AI176" t="s">
        <v>4354</v>
      </c>
      <c r="AJ176" t="s">
        <v>4412</v>
      </c>
      <c r="AK176" t="s">
        <v>4354</v>
      </c>
      <c r="AL176" t="s">
        <v>3883</v>
      </c>
    </row>
    <row r="177" spans="1:38" ht="11.25" customHeight="1">
      <c r="A177" t="s">
        <v>5</v>
      </c>
      <c r="B177" t="s">
        <v>31</v>
      </c>
      <c r="C177" t="s">
        <v>33</v>
      </c>
      <c r="D177" t="s">
        <v>5</v>
      </c>
      <c r="E177" t="s">
        <v>1065</v>
      </c>
      <c r="F177" t="s">
        <v>1054</v>
      </c>
      <c r="G177" t="s">
        <v>115</v>
      </c>
      <c r="H177" t="s">
        <v>1055</v>
      </c>
      <c r="I177" t="s">
        <v>1056</v>
      </c>
      <c r="J177" t="s">
        <v>1057</v>
      </c>
      <c r="K177" t="s">
        <v>1058</v>
      </c>
      <c r="L177" t="s">
        <v>1066</v>
      </c>
      <c r="M177" t="s">
        <v>1060</v>
      </c>
      <c r="N177" t="s">
        <v>204</v>
      </c>
      <c r="O177" t="s">
        <v>115</v>
      </c>
      <c r="P177" t="s">
        <v>1055</v>
      </c>
      <c r="Q177" t="s">
        <v>1056</v>
      </c>
      <c r="R177" t="s">
        <v>1057</v>
      </c>
      <c r="S177" t="s">
        <v>1058</v>
      </c>
      <c r="T177" t="s">
        <v>3897</v>
      </c>
      <c r="U177" t="s">
        <v>3898</v>
      </c>
      <c r="V177" t="s">
        <v>684</v>
      </c>
      <c r="W177" t="s">
        <v>3878</v>
      </c>
      <c r="X177" t="s">
        <v>3899</v>
      </c>
      <c r="Y177" t="s">
        <v>3900</v>
      </c>
      <c r="Z177" t="s">
        <v>4413</v>
      </c>
      <c r="AA177" t="s">
        <v>4414</v>
      </c>
      <c r="AB177" t="s">
        <v>684</v>
      </c>
      <c r="AC177" t="s">
        <v>46</v>
      </c>
      <c r="AD177" t="s">
        <v>46</v>
      </c>
      <c r="AE177" t="s">
        <v>46</v>
      </c>
      <c r="AF177" t="s">
        <v>204</v>
      </c>
      <c r="AG177" t="s">
        <v>4415</v>
      </c>
      <c r="AH177" t="s">
        <v>204</v>
      </c>
      <c r="AI177" t="s">
        <v>4415</v>
      </c>
      <c r="AJ177" t="s">
        <v>204</v>
      </c>
      <c r="AK177" t="s">
        <v>4415</v>
      </c>
      <c r="AL177" t="s">
        <v>3992</v>
      </c>
    </row>
    <row r="178" spans="1:38" ht="11.25" customHeight="1">
      <c r="A178" t="s">
        <v>5</v>
      </c>
      <c r="B178" t="s">
        <v>31</v>
      </c>
      <c r="C178" t="s">
        <v>33</v>
      </c>
      <c r="D178" t="s">
        <v>5</v>
      </c>
      <c r="E178" t="s">
        <v>1069</v>
      </c>
      <c r="F178" t="s">
        <v>1070</v>
      </c>
      <c r="G178" t="s">
        <v>115</v>
      </c>
      <c r="H178" t="s">
        <v>1055</v>
      </c>
      <c r="I178" t="s">
        <v>1056</v>
      </c>
      <c r="J178" t="s">
        <v>1057</v>
      </c>
      <c r="K178" t="s">
        <v>1058</v>
      </c>
      <c r="L178" t="s">
        <v>1071</v>
      </c>
      <c r="M178" t="s">
        <v>1060</v>
      </c>
      <c r="N178" t="s">
        <v>204</v>
      </c>
      <c r="O178" t="s">
        <v>115</v>
      </c>
      <c r="P178" t="s">
        <v>1055</v>
      </c>
      <c r="Q178" t="s">
        <v>1056</v>
      </c>
      <c r="R178" t="s">
        <v>1057</v>
      </c>
      <c r="S178" t="s">
        <v>1058</v>
      </c>
      <c r="T178" t="s">
        <v>3897</v>
      </c>
      <c r="U178" t="s">
        <v>3898</v>
      </c>
      <c r="V178" t="s">
        <v>684</v>
      </c>
      <c r="W178" t="s">
        <v>3878</v>
      </c>
      <c r="X178" t="s">
        <v>3899</v>
      </c>
      <c r="Y178" t="s">
        <v>3900</v>
      </c>
      <c r="Z178" t="s">
        <v>4416</v>
      </c>
      <c r="AA178" t="s">
        <v>4414</v>
      </c>
      <c r="AB178" t="s">
        <v>684</v>
      </c>
      <c r="AC178" t="s">
        <v>46</v>
      </c>
      <c r="AD178" t="s">
        <v>39</v>
      </c>
      <c r="AE178" t="s">
        <v>39</v>
      </c>
      <c r="AF178" t="s">
        <v>1189</v>
      </c>
      <c r="AG178" t="s">
        <v>4417</v>
      </c>
      <c r="AH178" t="s">
        <v>5</v>
      </c>
      <c r="AI178" t="s">
        <v>5</v>
      </c>
      <c r="AJ178" t="s">
        <v>5</v>
      </c>
      <c r="AK178" t="s">
        <v>5</v>
      </c>
      <c r="AL178" t="s">
        <v>3992</v>
      </c>
    </row>
    <row r="179" spans="1:38" ht="11.25" customHeight="1">
      <c r="A179" t="s">
        <v>5</v>
      </c>
      <c r="B179" t="s">
        <v>31</v>
      </c>
      <c r="C179" t="s">
        <v>33</v>
      </c>
      <c r="D179" t="s">
        <v>5</v>
      </c>
      <c r="E179" t="s">
        <v>3980</v>
      </c>
      <c r="F179" t="s">
        <v>1054</v>
      </c>
      <c r="G179" t="s">
        <v>176</v>
      </c>
      <c r="H179" t="s">
        <v>3802</v>
      </c>
      <c r="I179" t="s">
        <v>3803</v>
      </c>
      <c r="J179" t="s">
        <v>4418</v>
      </c>
      <c r="K179" t="s">
        <v>4419</v>
      </c>
      <c r="L179" t="s">
        <v>4420</v>
      </c>
      <c r="M179" t="s">
        <v>1060</v>
      </c>
      <c r="N179" t="s">
        <v>204</v>
      </c>
      <c r="O179" t="s">
        <v>176</v>
      </c>
      <c r="P179" t="s">
        <v>3802</v>
      </c>
      <c r="Q179" t="s">
        <v>3803</v>
      </c>
      <c r="R179" t="s">
        <v>4418</v>
      </c>
      <c r="S179" t="s">
        <v>4419</v>
      </c>
      <c r="T179" t="s">
        <v>3876</v>
      </c>
      <c r="U179" t="s">
        <v>3877</v>
      </c>
      <c r="V179" t="s">
        <v>684</v>
      </c>
      <c r="W179" t="s">
        <v>3878</v>
      </c>
      <c r="X179" t="s">
        <v>3879</v>
      </c>
      <c r="Y179" t="s">
        <v>3880</v>
      </c>
      <c r="Z179" t="s">
        <v>4040</v>
      </c>
      <c r="AA179" t="s">
        <v>4421</v>
      </c>
      <c r="AB179" t="s">
        <v>684</v>
      </c>
      <c r="AC179" t="s">
        <v>46</v>
      </c>
      <c r="AD179" t="s">
        <v>46</v>
      </c>
      <c r="AE179" t="s">
        <v>46</v>
      </c>
      <c r="AF179" t="s">
        <v>117</v>
      </c>
      <c r="AG179" t="s">
        <v>4422</v>
      </c>
      <c r="AH179" t="s">
        <v>74</v>
      </c>
      <c r="AI179" t="s">
        <v>204</v>
      </c>
      <c r="AJ179" t="s">
        <v>74</v>
      </c>
      <c r="AK179" t="s">
        <v>204</v>
      </c>
      <c r="AL179" t="s">
        <v>3883</v>
      </c>
    </row>
    <row r="180" spans="1:38" ht="11.25" customHeight="1">
      <c r="A180" t="s">
        <v>5</v>
      </c>
      <c r="B180" t="s">
        <v>31</v>
      </c>
      <c r="C180" t="s">
        <v>33</v>
      </c>
      <c r="D180" t="s">
        <v>5</v>
      </c>
      <c r="E180" t="s">
        <v>1117</v>
      </c>
      <c r="F180" t="s">
        <v>1054</v>
      </c>
      <c r="G180" t="s">
        <v>176</v>
      </c>
      <c r="H180" t="s">
        <v>3811</v>
      </c>
      <c r="I180" t="s">
        <v>3812</v>
      </c>
      <c r="J180" t="s">
        <v>4423</v>
      </c>
      <c r="K180" t="s">
        <v>4424</v>
      </c>
      <c r="L180" t="s">
        <v>4425</v>
      </c>
      <c r="M180" t="s">
        <v>1060</v>
      </c>
      <c r="N180" t="s">
        <v>204</v>
      </c>
      <c r="O180" t="s">
        <v>176</v>
      </c>
      <c r="P180" t="s">
        <v>3811</v>
      </c>
      <c r="Q180" t="s">
        <v>3812</v>
      </c>
      <c r="R180" t="s">
        <v>4423</v>
      </c>
      <c r="S180" t="s">
        <v>4424</v>
      </c>
      <c r="T180" t="s">
        <v>3876</v>
      </c>
      <c r="U180" t="s">
        <v>3877</v>
      </c>
      <c r="V180" t="s">
        <v>684</v>
      </c>
      <c r="W180" t="s">
        <v>3878</v>
      </c>
      <c r="X180" t="s">
        <v>3879</v>
      </c>
      <c r="Y180" t="s">
        <v>3880</v>
      </c>
      <c r="Z180" t="s">
        <v>4040</v>
      </c>
      <c r="AA180" t="s">
        <v>4421</v>
      </c>
      <c r="AB180" t="s">
        <v>684</v>
      </c>
      <c r="AC180" t="s">
        <v>46</v>
      </c>
      <c r="AD180" t="s">
        <v>46</v>
      </c>
      <c r="AE180" t="s">
        <v>46</v>
      </c>
      <c r="AF180" t="s">
        <v>908</v>
      </c>
      <c r="AG180" t="s">
        <v>4426</v>
      </c>
      <c r="AH180" t="s">
        <v>908</v>
      </c>
      <c r="AI180" t="s">
        <v>4426</v>
      </c>
      <c r="AJ180" t="s">
        <v>908</v>
      </c>
      <c r="AK180" t="s">
        <v>4426</v>
      </c>
      <c r="AL180" t="s">
        <v>3883</v>
      </c>
    </row>
    <row r="181" spans="1:38" ht="11.25" customHeight="1">
      <c r="A181" t="s">
        <v>5</v>
      </c>
      <c r="B181" t="s">
        <v>31</v>
      </c>
      <c r="C181" t="s">
        <v>33</v>
      </c>
      <c r="D181" t="s">
        <v>5</v>
      </c>
      <c r="E181" t="s">
        <v>4427</v>
      </c>
      <c r="F181" t="s">
        <v>1054</v>
      </c>
      <c r="G181" t="s">
        <v>176</v>
      </c>
      <c r="H181" t="s">
        <v>3814</v>
      </c>
      <c r="I181" t="s">
        <v>3815</v>
      </c>
      <c r="J181" t="s">
        <v>4428</v>
      </c>
      <c r="K181" t="s">
        <v>4429</v>
      </c>
      <c r="L181" t="s">
        <v>4430</v>
      </c>
      <c r="M181" t="s">
        <v>4431</v>
      </c>
      <c r="N181" t="s">
        <v>204</v>
      </c>
      <c r="O181" t="s">
        <v>176</v>
      </c>
      <c r="P181" t="s">
        <v>3814</v>
      </c>
      <c r="Q181" t="s">
        <v>3815</v>
      </c>
      <c r="R181" t="s">
        <v>4428</v>
      </c>
      <c r="S181" t="s">
        <v>4429</v>
      </c>
      <c r="T181" t="s">
        <v>3876</v>
      </c>
      <c r="U181" t="s">
        <v>3877</v>
      </c>
      <c r="V181" t="s">
        <v>684</v>
      </c>
      <c r="W181" t="s">
        <v>3878</v>
      </c>
      <c r="X181" t="s">
        <v>3879</v>
      </c>
      <c r="Y181" t="s">
        <v>3880</v>
      </c>
      <c r="Z181" t="s">
        <v>4432</v>
      </c>
      <c r="AA181" t="s">
        <v>4433</v>
      </c>
      <c r="AB181" t="s">
        <v>684</v>
      </c>
      <c r="AC181" t="s">
        <v>46</v>
      </c>
      <c r="AD181" t="s">
        <v>46</v>
      </c>
      <c r="AE181" t="s">
        <v>46</v>
      </c>
      <c r="AF181" t="s">
        <v>4434</v>
      </c>
      <c r="AG181" t="s">
        <v>4435</v>
      </c>
      <c r="AH181" t="s">
        <v>4434</v>
      </c>
      <c r="AI181" t="s">
        <v>4435</v>
      </c>
      <c r="AJ181" t="s">
        <v>4434</v>
      </c>
      <c r="AK181" t="s">
        <v>4435</v>
      </c>
      <c r="AL181" t="s">
        <v>3883</v>
      </c>
    </row>
    <row r="182" spans="1:38" ht="11.25" customHeight="1">
      <c r="A182" t="s">
        <v>5</v>
      </c>
      <c r="B182" t="s">
        <v>31</v>
      </c>
      <c r="C182" t="s">
        <v>33</v>
      </c>
      <c r="D182" t="s">
        <v>5</v>
      </c>
      <c r="E182" t="s">
        <v>4436</v>
      </c>
      <c r="F182" t="s">
        <v>3892</v>
      </c>
      <c r="G182" t="s">
        <v>176</v>
      </c>
      <c r="H182" t="s">
        <v>3814</v>
      </c>
      <c r="I182" t="s">
        <v>3815</v>
      </c>
      <c r="J182" t="s">
        <v>4428</v>
      </c>
      <c r="K182" t="s">
        <v>4429</v>
      </c>
      <c r="L182" t="s">
        <v>4430</v>
      </c>
      <c r="M182" t="s">
        <v>4431</v>
      </c>
      <c r="N182" t="s">
        <v>204</v>
      </c>
      <c r="O182" t="s">
        <v>176</v>
      </c>
      <c r="P182" t="s">
        <v>3814</v>
      </c>
      <c r="Q182" t="s">
        <v>3815</v>
      </c>
      <c r="R182" t="s">
        <v>4428</v>
      </c>
      <c r="S182" t="s">
        <v>4429</v>
      </c>
      <c r="T182" t="s">
        <v>3876</v>
      </c>
      <c r="U182" t="s">
        <v>3877</v>
      </c>
      <c r="V182" t="s">
        <v>684</v>
      </c>
      <c r="W182" t="s">
        <v>3878</v>
      </c>
      <c r="X182" t="s">
        <v>3879</v>
      </c>
      <c r="Y182" t="s">
        <v>3880</v>
      </c>
      <c r="Z182" t="s">
        <v>4432</v>
      </c>
      <c r="AA182" t="s">
        <v>4433</v>
      </c>
      <c r="AB182" t="s">
        <v>684</v>
      </c>
      <c r="AC182" t="s">
        <v>39</v>
      </c>
      <c r="AD182" t="s">
        <v>46</v>
      </c>
      <c r="AE182" t="s">
        <v>39</v>
      </c>
      <c r="AF182" t="s">
        <v>5</v>
      </c>
      <c r="AG182" t="s">
        <v>5</v>
      </c>
      <c r="AH182" t="s">
        <v>4434</v>
      </c>
      <c r="AI182" t="s">
        <v>4437</v>
      </c>
      <c r="AJ182" t="s">
        <v>4434</v>
      </c>
      <c r="AK182" t="s">
        <v>4437</v>
      </c>
      <c r="AL182" t="s">
        <v>5</v>
      </c>
    </row>
    <row r="183" spans="1:38" ht="11.25" customHeight="1">
      <c r="A183" t="s">
        <v>5</v>
      </c>
      <c r="B183" t="s">
        <v>31</v>
      </c>
      <c r="C183" t="s">
        <v>33</v>
      </c>
      <c r="D183" t="s">
        <v>5</v>
      </c>
      <c r="E183" t="s">
        <v>4438</v>
      </c>
      <c r="F183" t="s">
        <v>3892</v>
      </c>
      <c r="G183" t="s">
        <v>176</v>
      </c>
      <c r="H183" t="s">
        <v>3814</v>
      </c>
      <c r="I183" t="s">
        <v>3815</v>
      </c>
      <c r="J183" t="s">
        <v>4428</v>
      </c>
      <c r="K183" t="s">
        <v>4429</v>
      </c>
      <c r="L183" t="s">
        <v>4430</v>
      </c>
      <c r="M183" t="s">
        <v>4431</v>
      </c>
      <c r="N183" t="s">
        <v>204</v>
      </c>
      <c r="O183" t="s">
        <v>176</v>
      </c>
      <c r="P183" t="s">
        <v>3814</v>
      </c>
      <c r="Q183" t="s">
        <v>3815</v>
      </c>
      <c r="R183" t="s">
        <v>4428</v>
      </c>
      <c r="S183" t="s">
        <v>4429</v>
      </c>
      <c r="T183" t="s">
        <v>3876</v>
      </c>
      <c r="U183" t="s">
        <v>3877</v>
      </c>
      <c r="V183" t="s">
        <v>684</v>
      </c>
      <c r="W183" t="s">
        <v>3878</v>
      </c>
      <c r="X183" t="s">
        <v>3879</v>
      </c>
      <c r="Y183" t="s">
        <v>3880</v>
      </c>
      <c r="Z183" t="s">
        <v>4432</v>
      </c>
      <c r="AA183" t="s">
        <v>4433</v>
      </c>
      <c r="AB183" t="s">
        <v>684</v>
      </c>
      <c r="AC183" t="s">
        <v>39</v>
      </c>
      <c r="AD183" t="s">
        <v>46</v>
      </c>
      <c r="AE183" t="s">
        <v>39</v>
      </c>
      <c r="AF183" t="s">
        <v>5</v>
      </c>
      <c r="AG183" t="s">
        <v>5</v>
      </c>
      <c r="AH183" t="s">
        <v>4434</v>
      </c>
      <c r="AI183" t="s">
        <v>4437</v>
      </c>
      <c r="AJ183" t="s">
        <v>4434</v>
      </c>
      <c r="AK183" t="s">
        <v>4437</v>
      </c>
      <c r="AL183" t="s">
        <v>5</v>
      </c>
    </row>
    <row r="184" spans="1:38" ht="11.25" customHeight="1">
      <c r="A184" t="s">
        <v>5</v>
      </c>
      <c r="B184" t="s">
        <v>31</v>
      </c>
      <c r="C184" t="s">
        <v>33</v>
      </c>
      <c r="D184" t="s">
        <v>5</v>
      </c>
      <c r="E184" t="s">
        <v>1129</v>
      </c>
      <c r="F184" t="s">
        <v>1054</v>
      </c>
      <c r="G184" t="s">
        <v>176</v>
      </c>
      <c r="H184" t="s">
        <v>3814</v>
      </c>
      <c r="I184" t="s">
        <v>3815</v>
      </c>
      <c r="J184" t="s">
        <v>4428</v>
      </c>
      <c r="K184" t="s">
        <v>4429</v>
      </c>
      <c r="L184" t="s">
        <v>4439</v>
      </c>
      <c r="M184" t="s">
        <v>4440</v>
      </c>
      <c r="N184" t="s">
        <v>204</v>
      </c>
      <c r="O184" t="s">
        <v>176</v>
      </c>
      <c r="P184" t="s">
        <v>3814</v>
      </c>
      <c r="Q184" t="s">
        <v>3815</v>
      </c>
      <c r="R184" t="s">
        <v>4428</v>
      </c>
      <c r="S184" t="s">
        <v>4429</v>
      </c>
      <c r="T184" t="s">
        <v>3897</v>
      </c>
      <c r="U184" t="s">
        <v>3898</v>
      </c>
      <c r="V184" t="s">
        <v>684</v>
      </c>
      <c r="W184" t="s">
        <v>3878</v>
      </c>
      <c r="X184" t="s">
        <v>3899</v>
      </c>
      <c r="Y184" t="s">
        <v>3900</v>
      </c>
      <c r="Z184" t="s">
        <v>4441</v>
      </c>
      <c r="AA184" t="s">
        <v>4442</v>
      </c>
      <c r="AB184" t="s">
        <v>684</v>
      </c>
      <c r="AC184" t="s">
        <v>46</v>
      </c>
      <c r="AD184" t="s">
        <v>46</v>
      </c>
      <c r="AE184" t="s">
        <v>46</v>
      </c>
      <c r="AF184" t="s">
        <v>87</v>
      </c>
      <c r="AG184" t="s">
        <v>4443</v>
      </c>
      <c r="AH184" t="s">
        <v>87</v>
      </c>
      <c r="AI184" t="s">
        <v>4443</v>
      </c>
      <c r="AJ184" t="s">
        <v>87</v>
      </c>
      <c r="AK184" t="s">
        <v>4443</v>
      </c>
      <c r="AL184" t="s">
        <v>3883</v>
      </c>
    </row>
    <row r="185" spans="1:38" ht="11.25" customHeight="1">
      <c r="A185" t="s">
        <v>5</v>
      </c>
      <c r="B185" t="s">
        <v>31</v>
      </c>
      <c r="C185" t="s">
        <v>33</v>
      </c>
      <c r="D185" t="s">
        <v>5</v>
      </c>
      <c r="E185" t="s">
        <v>1155</v>
      </c>
      <c r="F185" t="s">
        <v>1054</v>
      </c>
      <c r="G185" t="s">
        <v>176</v>
      </c>
      <c r="H185" t="s">
        <v>3814</v>
      </c>
      <c r="I185" t="s">
        <v>3815</v>
      </c>
      <c r="J185" t="s">
        <v>4428</v>
      </c>
      <c r="K185" t="s">
        <v>4429</v>
      </c>
      <c r="L185" t="s">
        <v>4444</v>
      </c>
      <c r="M185" t="s">
        <v>4445</v>
      </c>
      <c r="N185" t="s">
        <v>204</v>
      </c>
      <c r="O185" t="s">
        <v>176</v>
      </c>
      <c r="P185" t="s">
        <v>3814</v>
      </c>
      <c r="Q185" t="s">
        <v>3815</v>
      </c>
      <c r="R185" t="s">
        <v>4428</v>
      </c>
      <c r="S185" t="s">
        <v>4429</v>
      </c>
      <c r="T185" t="s">
        <v>3876</v>
      </c>
      <c r="U185" t="s">
        <v>3877</v>
      </c>
      <c r="V185" t="s">
        <v>684</v>
      </c>
      <c r="W185" t="s">
        <v>3878</v>
      </c>
      <c r="X185" t="s">
        <v>3879</v>
      </c>
      <c r="Y185" t="s">
        <v>3880</v>
      </c>
      <c r="Z185" t="s">
        <v>4432</v>
      </c>
      <c r="AA185" t="s">
        <v>4433</v>
      </c>
      <c r="AB185" t="s">
        <v>684</v>
      </c>
      <c r="AC185" t="s">
        <v>46</v>
      </c>
      <c r="AD185" t="s">
        <v>46</v>
      </c>
      <c r="AE185" t="s">
        <v>46</v>
      </c>
      <c r="AF185" t="s">
        <v>117</v>
      </c>
      <c r="AG185" t="s">
        <v>204</v>
      </c>
      <c r="AH185" t="s">
        <v>959</v>
      </c>
      <c r="AI185" t="s">
        <v>4446</v>
      </c>
      <c r="AJ185" t="s">
        <v>959</v>
      </c>
      <c r="AK185" t="s">
        <v>4446</v>
      </c>
      <c r="AL185" t="s">
        <v>3883</v>
      </c>
    </row>
    <row r="186" spans="1:38" ht="11.25" customHeight="1">
      <c r="A186" t="s">
        <v>5</v>
      </c>
      <c r="B186" t="s">
        <v>31</v>
      </c>
      <c r="C186" t="s">
        <v>33</v>
      </c>
      <c r="D186" t="s">
        <v>5</v>
      </c>
      <c r="E186" t="s">
        <v>4447</v>
      </c>
      <c r="F186" t="s">
        <v>3892</v>
      </c>
      <c r="G186" t="s">
        <v>176</v>
      </c>
      <c r="H186" t="s">
        <v>3814</v>
      </c>
      <c r="I186" t="s">
        <v>3815</v>
      </c>
      <c r="J186" t="s">
        <v>4428</v>
      </c>
      <c r="K186" t="s">
        <v>4429</v>
      </c>
      <c r="L186" t="s">
        <v>4444</v>
      </c>
      <c r="M186" t="s">
        <v>4445</v>
      </c>
      <c r="N186" t="s">
        <v>204</v>
      </c>
      <c r="O186" t="s">
        <v>176</v>
      </c>
      <c r="P186" t="s">
        <v>3814</v>
      </c>
      <c r="Q186" t="s">
        <v>3815</v>
      </c>
      <c r="R186" t="s">
        <v>4428</v>
      </c>
      <c r="S186" t="s">
        <v>4429</v>
      </c>
      <c r="T186" t="s">
        <v>3876</v>
      </c>
      <c r="U186" t="s">
        <v>3877</v>
      </c>
      <c r="V186" t="s">
        <v>684</v>
      </c>
      <c r="W186" t="s">
        <v>3878</v>
      </c>
      <c r="X186" t="s">
        <v>3879</v>
      </c>
      <c r="Y186" t="s">
        <v>3880</v>
      </c>
      <c r="Z186" t="s">
        <v>4432</v>
      </c>
      <c r="AA186" t="s">
        <v>4433</v>
      </c>
      <c r="AB186" t="s">
        <v>684</v>
      </c>
      <c r="AC186" t="s">
        <v>39</v>
      </c>
      <c r="AD186" t="s">
        <v>46</v>
      </c>
      <c r="AE186" t="s">
        <v>39</v>
      </c>
      <c r="AF186" t="s">
        <v>5</v>
      </c>
      <c r="AG186" t="s">
        <v>5</v>
      </c>
      <c r="AH186" t="s">
        <v>959</v>
      </c>
      <c r="AI186" t="s">
        <v>4446</v>
      </c>
      <c r="AJ186" t="s">
        <v>959</v>
      </c>
      <c r="AK186" t="s">
        <v>4446</v>
      </c>
      <c r="AL186" t="s">
        <v>5</v>
      </c>
    </row>
    <row r="187" spans="1:38" ht="11.25" customHeight="1">
      <c r="A187" t="s">
        <v>5</v>
      </c>
      <c r="B187" t="s">
        <v>31</v>
      </c>
      <c r="C187" t="s">
        <v>33</v>
      </c>
      <c r="D187" t="s">
        <v>5</v>
      </c>
      <c r="E187" t="s">
        <v>4448</v>
      </c>
      <c r="F187" t="s">
        <v>1054</v>
      </c>
      <c r="G187" t="s">
        <v>176</v>
      </c>
      <c r="H187" t="s">
        <v>3814</v>
      </c>
      <c r="I187" t="s">
        <v>3815</v>
      </c>
      <c r="J187" t="s">
        <v>4428</v>
      </c>
      <c r="K187" t="s">
        <v>4429</v>
      </c>
      <c r="L187" t="s">
        <v>4449</v>
      </c>
      <c r="M187" t="s">
        <v>1108</v>
      </c>
      <c r="N187" t="s">
        <v>204</v>
      </c>
      <c r="O187" t="s">
        <v>176</v>
      </c>
      <c r="P187" t="s">
        <v>3814</v>
      </c>
      <c r="Q187" t="s">
        <v>3815</v>
      </c>
      <c r="R187" t="s">
        <v>4428</v>
      </c>
      <c r="S187" t="s">
        <v>4429</v>
      </c>
      <c r="T187" t="s">
        <v>3876</v>
      </c>
      <c r="U187" t="s">
        <v>3877</v>
      </c>
      <c r="V187" t="s">
        <v>684</v>
      </c>
      <c r="W187" t="s">
        <v>3878</v>
      </c>
      <c r="X187" t="s">
        <v>3879</v>
      </c>
      <c r="Y187" t="s">
        <v>3880</v>
      </c>
      <c r="Z187" t="s">
        <v>4450</v>
      </c>
      <c r="AA187" t="s">
        <v>4451</v>
      </c>
      <c r="AB187" t="s">
        <v>684</v>
      </c>
      <c r="AC187" t="s">
        <v>46</v>
      </c>
      <c r="AD187" t="s">
        <v>46</v>
      </c>
      <c r="AE187" t="s">
        <v>46</v>
      </c>
      <c r="AF187" t="s">
        <v>4273</v>
      </c>
      <c r="AG187" t="s">
        <v>4452</v>
      </c>
      <c r="AH187" t="s">
        <v>4273</v>
      </c>
      <c r="AI187" t="s">
        <v>4452</v>
      </c>
      <c r="AJ187" t="s">
        <v>4273</v>
      </c>
      <c r="AK187" t="s">
        <v>4452</v>
      </c>
      <c r="AL187" t="s">
        <v>3883</v>
      </c>
    </row>
    <row r="188" spans="1:38" ht="11.25" customHeight="1">
      <c r="A188" t="s">
        <v>5</v>
      </c>
      <c r="B188" t="s">
        <v>31</v>
      </c>
      <c r="C188" t="s">
        <v>33</v>
      </c>
      <c r="D188" t="s">
        <v>5</v>
      </c>
      <c r="E188" t="s">
        <v>1101</v>
      </c>
      <c r="F188" t="s">
        <v>1054</v>
      </c>
      <c r="G188" t="s">
        <v>176</v>
      </c>
      <c r="H188" t="s">
        <v>3814</v>
      </c>
      <c r="I188" t="s">
        <v>3815</v>
      </c>
      <c r="J188" t="s">
        <v>4428</v>
      </c>
      <c r="K188" t="s">
        <v>4429</v>
      </c>
      <c r="L188" t="s">
        <v>4453</v>
      </c>
      <c r="M188" t="s">
        <v>1060</v>
      </c>
      <c r="N188" t="s">
        <v>204</v>
      </c>
      <c r="O188" t="s">
        <v>176</v>
      </c>
      <c r="P188" t="s">
        <v>3814</v>
      </c>
      <c r="Q188" t="s">
        <v>3815</v>
      </c>
      <c r="R188" t="s">
        <v>4428</v>
      </c>
      <c r="S188" t="s">
        <v>4429</v>
      </c>
      <c r="T188" t="s">
        <v>3876</v>
      </c>
      <c r="U188" t="s">
        <v>3877</v>
      </c>
      <c r="V188" t="s">
        <v>684</v>
      </c>
      <c r="W188" t="s">
        <v>3878</v>
      </c>
      <c r="X188" t="s">
        <v>3879</v>
      </c>
      <c r="Y188" t="s">
        <v>3880</v>
      </c>
      <c r="Z188" t="s">
        <v>4432</v>
      </c>
      <c r="AA188" t="s">
        <v>4433</v>
      </c>
      <c r="AB188" t="s">
        <v>684</v>
      </c>
      <c r="AC188" t="s">
        <v>46</v>
      </c>
      <c r="AD188" t="s">
        <v>46</v>
      </c>
      <c r="AE188" t="s">
        <v>46</v>
      </c>
      <c r="AF188" t="s">
        <v>4454</v>
      </c>
      <c r="AG188" t="s">
        <v>4455</v>
      </c>
      <c r="AH188" t="s">
        <v>4454</v>
      </c>
      <c r="AI188" t="s">
        <v>4455</v>
      </c>
      <c r="AJ188" t="s">
        <v>4454</v>
      </c>
      <c r="AK188" t="s">
        <v>4455</v>
      </c>
      <c r="AL188" t="s">
        <v>3883</v>
      </c>
    </row>
    <row r="189" spans="1:38" ht="11.25" customHeight="1">
      <c r="A189" t="s">
        <v>5</v>
      </c>
      <c r="B189" t="s">
        <v>31</v>
      </c>
      <c r="C189" t="s">
        <v>33</v>
      </c>
      <c r="D189" t="s">
        <v>5</v>
      </c>
      <c r="E189" t="s">
        <v>1065</v>
      </c>
      <c r="F189" t="s">
        <v>1054</v>
      </c>
      <c r="G189" t="s">
        <v>176</v>
      </c>
      <c r="H189" t="s">
        <v>3814</v>
      </c>
      <c r="I189" t="s">
        <v>3815</v>
      </c>
      <c r="J189" t="s">
        <v>4428</v>
      </c>
      <c r="K189" t="s">
        <v>4429</v>
      </c>
      <c r="L189" t="s">
        <v>4337</v>
      </c>
      <c r="M189" t="s">
        <v>1060</v>
      </c>
      <c r="N189" t="s">
        <v>204</v>
      </c>
      <c r="O189" t="s">
        <v>176</v>
      </c>
      <c r="P189" t="s">
        <v>3814</v>
      </c>
      <c r="Q189" t="s">
        <v>3815</v>
      </c>
      <c r="R189" t="s">
        <v>4428</v>
      </c>
      <c r="S189" t="s">
        <v>4429</v>
      </c>
      <c r="T189" t="s">
        <v>3897</v>
      </c>
      <c r="U189" t="s">
        <v>3898</v>
      </c>
      <c r="V189" t="s">
        <v>684</v>
      </c>
      <c r="W189" t="s">
        <v>3878</v>
      </c>
      <c r="X189" t="s">
        <v>3899</v>
      </c>
      <c r="Y189" t="s">
        <v>3900</v>
      </c>
      <c r="Z189" t="s">
        <v>4456</v>
      </c>
      <c r="AA189" t="s">
        <v>4457</v>
      </c>
      <c r="AB189" t="s">
        <v>684</v>
      </c>
      <c r="AC189" t="s">
        <v>46</v>
      </c>
      <c r="AD189" t="s">
        <v>46</v>
      </c>
      <c r="AE189" t="s">
        <v>46</v>
      </c>
      <c r="AF189" t="s">
        <v>134</v>
      </c>
      <c r="AG189" t="s">
        <v>4458</v>
      </c>
      <c r="AH189" t="s">
        <v>134</v>
      </c>
      <c r="AI189" t="s">
        <v>4458</v>
      </c>
      <c r="AJ189" t="s">
        <v>134</v>
      </c>
      <c r="AK189" t="s">
        <v>4458</v>
      </c>
      <c r="AL189" t="s">
        <v>3883</v>
      </c>
    </row>
    <row r="190" spans="1:38" ht="11.25" customHeight="1">
      <c r="A190" t="s">
        <v>5</v>
      </c>
      <c r="B190" t="s">
        <v>31</v>
      </c>
      <c r="C190" t="s">
        <v>33</v>
      </c>
      <c r="D190" t="s">
        <v>5</v>
      </c>
      <c r="E190" t="s">
        <v>3911</v>
      </c>
      <c r="F190" t="s">
        <v>3892</v>
      </c>
      <c r="G190" t="s">
        <v>176</v>
      </c>
      <c r="H190" t="s">
        <v>3814</v>
      </c>
      <c r="I190" t="s">
        <v>3815</v>
      </c>
      <c r="J190" t="s">
        <v>4428</v>
      </c>
      <c r="K190" t="s">
        <v>4429</v>
      </c>
      <c r="L190" t="s">
        <v>4337</v>
      </c>
      <c r="M190" t="s">
        <v>1060</v>
      </c>
      <c r="N190" t="s">
        <v>204</v>
      </c>
      <c r="O190" t="s">
        <v>176</v>
      </c>
      <c r="P190" t="s">
        <v>3814</v>
      </c>
      <c r="Q190" t="s">
        <v>3815</v>
      </c>
      <c r="R190" t="s">
        <v>4428</v>
      </c>
      <c r="S190" t="s">
        <v>4429</v>
      </c>
      <c r="T190" t="s">
        <v>3897</v>
      </c>
      <c r="U190" t="s">
        <v>3898</v>
      </c>
      <c r="V190" t="s">
        <v>684</v>
      </c>
      <c r="W190" t="s">
        <v>3878</v>
      </c>
      <c r="X190" t="s">
        <v>3899</v>
      </c>
      <c r="Y190" t="s">
        <v>3900</v>
      </c>
      <c r="Z190" t="s">
        <v>4456</v>
      </c>
      <c r="AA190" t="s">
        <v>4457</v>
      </c>
      <c r="AB190" t="s">
        <v>684</v>
      </c>
      <c r="AC190" t="s">
        <v>39</v>
      </c>
      <c r="AD190" t="s">
        <v>46</v>
      </c>
      <c r="AE190" t="s">
        <v>39</v>
      </c>
      <c r="AF190" t="s">
        <v>5</v>
      </c>
      <c r="AG190" t="s">
        <v>5</v>
      </c>
      <c r="AH190" t="s">
        <v>134</v>
      </c>
      <c r="AI190" t="s">
        <v>4458</v>
      </c>
      <c r="AJ190" t="s">
        <v>134</v>
      </c>
      <c r="AK190" t="s">
        <v>4458</v>
      </c>
      <c r="AL190" t="s">
        <v>5</v>
      </c>
    </row>
    <row r="191" spans="1:38" ht="11.25" customHeight="1">
      <c r="A191" t="s">
        <v>5</v>
      </c>
      <c r="B191" t="s">
        <v>31</v>
      </c>
      <c r="C191" t="s">
        <v>33</v>
      </c>
      <c r="D191" t="s">
        <v>5</v>
      </c>
      <c r="E191" t="s">
        <v>1069</v>
      </c>
      <c r="F191" t="s">
        <v>1054</v>
      </c>
      <c r="G191" t="s">
        <v>176</v>
      </c>
      <c r="H191" t="s">
        <v>3814</v>
      </c>
      <c r="I191" t="s">
        <v>3815</v>
      </c>
      <c r="J191" t="s">
        <v>4428</v>
      </c>
      <c r="K191" t="s">
        <v>4429</v>
      </c>
      <c r="L191" t="s">
        <v>4459</v>
      </c>
      <c r="M191" t="s">
        <v>4460</v>
      </c>
      <c r="N191" t="s">
        <v>204</v>
      </c>
      <c r="O191" t="s">
        <v>176</v>
      </c>
      <c r="P191" t="s">
        <v>3814</v>
      </c>
      <c r="Q191" t="s">
        <v>3815</v>
      </c>
      <c r="R191" t="s">
        <v>4428</v>
      </c>
      <c r="S191" t="s">
        <v>4429</v>
      </c>
      <c r="T191" t="s">
        <v>3897</v>
      </c>
      <c r="U191" t="s">
        <v>3898</v>
      </c>
      <c r="V191" t="s">
        <v>684</v>
      </c>
      <c r="W191" t="s">
        <v>3878</v>
      </c>
      <c r="X191" t="s">
        <v>3899</v>
      </c>
      <c r="Y191" t="s">
        <v>3900</v>
      </c>
      <c r="Z191" t="s">
        <v>4461</v>
      </c>
      <c r="AA191" t="s">
        <v>4442</v>
      </c>
      <c r="AB191" t="s">
        <v>684</v>
      </c>
      <c r="AC191" t="s">
        <v>46</v>
      </c>
      <c r="AD191" t="s">
        <v>46</v>
      </c>
      <c r="AE191" t="s">
        <v>46</v>
      </c>
      <c r="AF191" t="s">
        <v>4462</v>
      </c>
      <c r="AG191" t="s">
        <v>4463</v>
      </c>
      <c r="AH191" t="s">
        <v>4462</v>
      </c>
      <c r="AI191" t="s">
        <v>4463</v>
      </c>
      <c r="AJ191" t="s">
        <v>4462</v>
      </c>
      <c r="AK191" t="s">
        <v>4463</v>
      </c>
      <c r="AL191" t="s">
        <v>3883</v>
      </c>
    </row>
    <row r="192" spans="1:38" ht="11.25" customHeight="1">
      <c r="A192" t="s">
        <v>5</v>
      </c>
      <c r="B192" t="s">
        <v>31</v>
      </c>
      <c r="C192" t="s">
        <v>33</v>
      </c>
      <c r="D192" t="s">
        <v>5</v>
      </c>
      <c r="E192" t="s">
        <v>1131</v>
      </c>
      <c r="F192" t="s">
        <v>1054</v>
      </c>
      <c r="G192" t="s">
        <v>176</v>
      </c>
      <c r="H192" t="s">
        <v>3814</v>
      </c>
      <c r="I192" t="s">
        <v>3815</v>
      </c>
      <c r="J192" t="s">
        <v>4428</v>
      </c>
      <c r="K192" t="s">
        <v>4429</v>
      </c>
      <c r="L192" t="s">
        <v>4464</v>
      </c>
      <c r="M192" t="s">
        <v>4465</v>
      </c>
      <c r="N192" t="s">
        <v>204</v>
      </c>
      <c r="O192" t="s">
        <v>176</v>
      </c>
      <c r="P192" t="s">
        <v>3814</v>
      </c>
      <c r="Q192" t="s">
        <v>3815</v>
      </c>
      <c r="R192" t="s">
        <v>4428</v>
      </c>
      <c r="S192" t="s">
        <v>4429</v>
      </c>
      <c r="T192" t="s">
        <v>3897</v>
      </c>
      <c r="U192" t="s">
        <v>3898</v>
      </c>
      <c r="V192" t="s">
        <v>684</v>
      </c>
      <c r="W192" t="s">
        <v>3878</v>
      </c>
      <c r="X192" t="s">
        <v>3899</v>
      </c>
      <c r="Y192" t="s">
        <v>3900</v>
      </c>
      <c r="Z192" t="s">
        <v>4466</v>
      </c>
      <c r="AA192" t="s">
        <v>4442</v>
      </c>
      <c r="AB192" t="s">
        <v>684</v>
      </c>
      <c r="AC192" t="s">
        <v>46</v>
      </c>
      <c r="AD192" t="s">
        <v>46</v>
      </c>
      <c r="AE192" t="s">
        <v>46</v>
      </c>
      <c r="AF192" t="s">
        <v>87</v>
      </c>
      <c r="AG192" t="s">
        <v>3925</v>
      </c>
      <c r="AH192" t="s">
        <v>87</v>
      </c>
      <c r="AI192" t="s">
        <v>3925</v>
      </c>
      <c r="AJ192" t="s">
        <v>87</v>
      </c>
      <c r="AK192" t="s">
        <v>3925</v>
      </c>
      <c r="AL192" t="s">
        <v>3883</v>
      </c>
    </row>
    <row r="193" spans="1:38" ht="11.25" customHeight="1">
      <c r="A193" t="s">
        <v>5</v>
      </c>
      <c r="B193" t="s">
        <v>31</v>
      </c>
      <c r="C193" t="s">
        <v>33</v>
      </c>
      <c r="D193" t="s">
        <v>5</v>
      </c>
      <c r="E193" t="s">
        <v>4467</v>
      </c>
      <c r="F193" t="s">
        <v>1070</v>
      </c>
      <c r="G193" t="s">
        <v>176</v>
      </c>
      <c r="H193" t="s">
        <v>3814</v>
      </c>
      <c r="I193" t="s">
        <v>3815</v>
      </c>
      <c r="J193" t="s">
        <v>4428</v>
      </c>
      <c r="K193" t="s">
        <v>4429</v>
      </c>
      <c r="L193" t="s">
        <v>4468</v>
      </c>
      <c r="M193" t="s">
        <v>1060</v>
      </c>
      <c r="N193" t="s">
        <v>204</v>
      </c>
      <c r="O193" t="s">
        <v>176</v>
      </c>
      <c r="P193" t="s">
        <v>3814</v>
      </c>
      <c r="Q193" t="s">
        <v>3815</v>
      </c>
      <c r="R193" t="s">
        <v>4428</v>
      </c>
      <c r="S193" t="s">
        <v>4429</v>
      </c>
      <c r="T193" t="s">
        <v>3897</v>
      </c>
      <c r="U193" t="s">
        <v>3898</v>
      </c>
      <c r="V193" t="s">
        <v>684</v>
      </c>
      <c r="W193" t="s">
        <v>3878</v>
      </c>
      <c r="X193" t="s">
        <v>4469</v>
      </c>
      <c r="Y193" t="s">
        <v>3900</v>
      </c>
      <c r="Z193" t="s">
        <v>684</v>
      </c>
      <c r="AA193" t="s">
        <v>4470</v>
      </c>
      <c r="AB193" t="s">
        <v>684</v>
      </c>
      <c r="AC193" t="s">
        <v>46</v>
      </c>
      <c r="AD193" t="s">
        <v>39</v>
      </c>
      <c r="AE193" t="s">
        <v>39</v>
      </c>
      <c r="AF193" t="s">
        <v>204</v>
      </c>
      <c r="AG193" t="s">
        <v>4471</v>
      </c>
      <c r="AH193" t="s">
        <v>5</v>
      </c>
      <c r="AI193" t="s">
        <v>5</v>
      </c>
      <c r="AJ193" t="s">
        <v>5</v>
      </c>
      <c r="AK193" t="s">
        <v>5</v>
      </c>
      <c r="AL193" t="s">
        <v>3992</v>
      </c>
    </row>
    <row r="194" spans="1:38" ht="11.25" customHeight="1">
      <c r="A194" t="s">
        <v>5</v>
      </c>
      <c r="B194" t="s">
        <v>31</v>
      </c>
      <c r="C194" t="s">
        <v>33</v>
      </c>
      <c r="D194" t="s">
        <v>5</v>
      </c>
      <c r="E194" t="s">
        <v>1111</v>
      </c>
      <c r="F194" t="s">
        <v>1054</v>
      </c>
      <c r="G194" t="s">
        <v>176</v>
      </c>
      <c r="H194" t="s">
        <v>3814</v>
      </c>
      <c r="I194" t="s">
        <v>3815</v>
      </c>
      <c r="J194" t="s">
        <v>4428</v>
      </c>
      <c r="K194" t="s">
        <v>4429</v>
      </c>
      <c r="L194" t="s">
        <v>4472</v>
      </c>
      <c r="M194" t="s">
        <v>1060</v>
      </c>
      <c r="N194" t="s">
        <v>204</v>
      </c>
      <c r="O194" t="s">
        <v>176</v>
      </c>
      <c r="P194" t="s">
        <v>3814</v>
      </c>
      <c r="Q194" t="s">
        <v>3815</v>
      </c>
      <c r="R194" t="s">
        <v>4428</v>
      </c>
      <c r="S194" t="s">
        <v>4429</v>
      </c>
      <c r="T194" t="s">
        <v>3897</v>
      </c>
      <c r="U194" t="s">
        <v>3898</v>
      </c>
      <c r="V194" t="s">
        <v>684</v>
      </c>
      <c r="W194" t="s">
        <v>3878</v>
      </c>
      <c r="X194" t="s">
        <v>3899</v>
      </c>
      <c r="Y194" t="s">
        <v>3900</v>
      </c>
      <c r="Z194" t="s">
        <v>4473</v>
      </c>
      <c r="AA194" t="s">
        <v>4474</v>
      </c>
      <c r="AB194" t="s">
        <v>684</v>
      </c>
      <c r="AC194" t="s">
        <v>46</v>
      </c>
      <c r="AD194" t="s">
        <v>46</v>
      </c>
      <c r="AE194" t="s">
        <v>46</v>
      </c>
      <c r="AF194" t="s">
        <v>4475</v>
      </c>
      <c r="AG194" t="s">
        <v>4476</v>
      </c>
      <c r="AH194" t="s">
        <v>4475</v>
      </c>
      <c r="AI194" t="s">
        <v>4477</v>
      </c>
      <c r="AJ194" t="s">
        <v>4475</v>
      </c>
      <c r="AK194" t="s">
        <v>4477</v>
      </c>
      <c r="AL194" t="s">
        <v>3883</v>
      </c>
    </row>
    <row r="195" spans="1:38" ht="11.25" customHeight="1">
      <c r="A195" t="s">
        <v>5</v>
      </c>
      <c r="B195" t="s">
        <v>31</v>
      </c>
      <c r="C195" t="s">
        <v>33</v>
      </c>
      <c r="D195" t="s">
        <v>5</v>
      </c>
      <c r="E195" t="s">
        <v>1094</v>
      </c>
      <c r="F195" t="s">
        <v>1054</v>
      </c>
      <c r="G195" t="s">
        <v>176</v>
      </c>
      <c r="H195" t="s">
        <v>3814</v>
      </c>
      <c r="I195" t="s">
        <v>3815</v>
      </c>
      <c r="J195" t="s">
        <v>4428</v>
      </c>
      <c r="K195" t="s">
        <v>4429</v>
      </c>
      <c r="L195" t="s">
        <v>4478</v>
      </c>
      <c r="M195" t="s">
        <v>1060</v>
      </c>
      <c r="N195" t="s">
        <v>204</v>
      </c>
      <c r="O195" t="s">
        <v>176</v>
      </c>
      <c r="P195" t="s">
        <v>3814</v>
      </c>
      <c r="Q195" t="s">
        <v>3815</v>
      </c>
      <c r="R195" t="s">
        <v>4428</v>
      </c>
      <c r="S195" t="s">
        <v>4429</v>
      </c>
      <c r="T195" t="s">
        <v>3876</v>
      </c>
      <c r="U195" t="s">
        <v>3997</v>
      </c>
      <c r="V195" t="s">
        <v>4479</v>
      </c>
      <c r="W195" t="s">
        <v>3878</v>
      </c>
      <c r="X195" t="s">
        <v>3879</v>
      </c>
      <c r="Y195" t="s">
        <v>3880</v>
      </c>
      <c r="Z195" t="s">
        <v>4480</v>
      </c>
      <c r="AA195" t="s">
        <v>4481</v>
      </c>
      <c r="AB195" t="s">
        <v>684</v>
      </c>
      <c r="AC195" t="s">
        <v>46</v>
      </c>
      <c r="AD195" t="s">
        <v>46</v>
      </c>
      <c r="AE195" t="s">
        <v>46</v>
      </c>
      <c r="AF195" t="s">
        <v>4482</v>
      </c>
      <c r="AG195" t="s">
        <v>4483</v>
      </c>
      <c r="AH195" t="s">
        <v>4482</v>
      </c>
      <c r="AI195" t="s">
        <v>4483</v>
      </c>
      <c r="AJ195" t="s">
        <v>4482</v>
      </c>
      <c r="AK195" t="s">
        <v>4483</v>
      </c>
      <c r="AL195" t="s">
        <v>3883</v>
      </c>
    </row>
    <row r="196" spans="1:38" ht="11.25" customHeight="1">
      <c r="A196" t="s">
        <v>5</v>
      </c>
      <c r="B196" t="s">
        <v>31</v>
      </c>
      <c r="C196" t="s">
        <v>33</v>
      </c>
      <c r="D196" t="s">
        <v>5</v>
      </c>
      <c r="E196" t="s">
        <v>1122</v>
      </c>
      <c r="F196" t="s">
        <v>1054</v>
      </c>
      <c r="G196" t="s">
        <v>176</v>
      </c>
      <c r="H196" t="s">
        <v>3814</v>
      </c>
      <c r="I196" t="s">
        <v>3815</v>
      </c>
      <c r="J196" t="s">
        <v>4428</v>
      </c>
      <c r="K196" t="s">
        <v>4429</v>
      </c>
      <c r="L196" t="s">
        <v>4484</v>
      </c>
      <c r="M196" t="s">
        <v>4485</v>
      </c>
      <c r="N196" t="s">
        <v>204</v>
      </c>
      <c r="O196" t="s">
        <v>176</v>
      </c>
      <c r="P196" t="s">
        <v>3814</v>
      </c>
      <c r="Q196" t="s">
        <v>3815</v>
      </c>
      <c r="R196" t="s">
        <v>4428</v>
      </c>
      <c r="S196" t="s">
        <v>4429</v>
      </c>
      <c r="T196" t="s">
        <v>3897</v>
      </c>
      <c r="U196" t="s">
        <v>3898</v>
      </c>
      <c r="V196" t="s">
        <v>684</v>
      </c>
      <c r="W196" t="s">
        <v>3878</v>
      </c>
      <c r="X196" t="s">
        <v>3899</v>
      </c>
      <c r="Y196" t="s">
        <v>3900</v>
      </c>
      <c r="Z196" t="s">
        <v>4486</v>
      </c>
      <c r="AA196" t="s">
        <v>4442</v>
      </c>
      <c r="AB196" t="s">
        <v>684</v>
      </c>
      <c r="AC196" t="s">
        <v>46</v>
      </c>
      <c r="AD196" t="s">
        <v>46</v>
      </c>
      <c r="AE196" t="s">
        <v>46</v>
      </c>
      <c r="AF196" t="s">
        <v>434</v>
      </c>
      <c r="AG196" t="s">
        <v>4133</v>
      </c>
      <c r="AH196" t="s">
        <v>434</v>
      </c>
      <c r="AI196" t="s">
        <v>4133</v>
      </c>
      <c r="AJ196" t="s">
        <v>434</v>
      </c>
      <c r="AK196" t="s">
        <v>4133</v>
      </c>
      <c r="AL196" t="s">
        <v>3883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0"/>
  <sheetViews>
    <sheetView showGridLines="0" workbookViewId="0"/>
  </sheetViews>
  <sheetFormatPr defaultColWidth="9.140625" defaultRowHeight="11.25" customHeight="1"/>
  <sheetData>
    <row r="1" spans="1:2" ht="11.25" customHeight="1">
      <c r="A1" s="822" t="s">
        <v>262</v>
      </c>
      <c r="B1" s="822" t="s">
        <v>4487</v>
      </c>
    </row>
    <row r="2" spans="1:2" ht="11.25" customHeight="1">
      <c r="A2" s="822" t="s">
        <v>81</v>
      </c>
      <c r="B2" s="822" t="s">
        <v>4488</v>
      </c>
    </row>
    <row r="3" spans="1:2" ht="11.25" customHeight="1">
      <c r="A3" s="822" t="s">
        <v>89</v>
      </c>
      <c r="B3" s="822" t="s">
        <v>4489</v>
      </c>
    </row>
    <row r="4" spans="1:2" ht="11.25" customHeight="1">
      <c r="A4" s="822" t="s">
        <v>100</v>
      </c>
      <c r="B4" s="822" t="s">
        <v>4490</v>
      </c>
    </row>
    <row r="5" spans="1:2" ht="11.25" customHeight="1">
      <c r="A5" s="822" t="s">
        <v>104</v>
      </c>
      <c r="B5" s="822" t="s">
        <v>4491</v>
      </c>
    </row>
    <row r="6" spans="1:2" ht="11.25" customHeight="1">
      <c r="A6" s="822" t="s">
        <v>118</v>
      </c>
      <c r="B6" s="822" t="s">
        <v>4492</v>
      </c>
    </row>
    <row r="7" spans="1:2" ht="11.25" customHeight="1">
      <c r="A7" s="822" t="s">
        <v>122</v>
      </c>
      <c r="B7" s="822" t="s">
        <v>4493</v>
      </c>
    </row>
    <row r="8" spans="1:2" ht="11.25" customHeight="1">
      <c r="A8" s="822" t="s">
        <v>126</v>
      </c>
      <c r="B8" s="822" t="s">
        <v>4494</v>
      </c>
    </row>
    <row r="9" spans="1:2" ht="11.25" customHeight="1">
      <c r="A9" s="822" t="s">
        <v>130</v>
      </c>
      <c r="B9" s="822" t="s">
        <v>4495</v>
      </c>
    </row>
    <row r="10" spans="1:2" ht="11.25" customHeight="1">
      <c r="A10" s="822" t="s">
        <v>135</v>
      </c>
      <c r="B10" s="822" t="s">
        <v>4496</v>
      </c>
    </row>
    <row r="11" spans="1:2" ht="11.25" customHeight="1">
      <c r="A11" s="822" t="s">
        <v>149</v>
      </c>
      <c r="B11" s="822" t="s">
        <v>4497</v>
      </c>
    </row>
    <row r="12" spans="1:2" ht="11.25" customHeight="1">
      <c r="A12" s="822" t="s">
        <v>154</v>
      </c>
      <c r="B12" s="822" t="s">
        <v>4498</v>
      </c>
    </row>
    <row r="13" spans="1:2" ht="11.25" customHeight="1">
      <c r="A13" s="822" t="s">
        <v>159</v>
      </c>
      <c r="B13" s="822" t="s">
        <v>4499</v>
      </c>
    </row>
    <row r="14" spans="1:2" ht="11.25" customHeight="1">
      <c r="A14" s="822" t="s">
        <v>165</v>
      </c>
      <c r="B14" s="822" t="s">
        <v>4500</v>
      </c>
    </row>
    <row r="15" spans="1:2" ht="11.25" customHeight="1">
      <c r="A15" s="822" t="s">
        <v>170</v>
      </c>
      <c r="B15" s="822" t="s">
        <v>4501</v>
      </c>
    </row>
    <row r="16" spans="1:2" ht="11.25" customHeight="1">
      <c r="A16" s="822" t="s">
        <v>174</v>
      </c>
      <c r="B16" s="822" t="s">
        <v>4502</v>
      </c>
    </row>
    <row r="17" spans="1:2" ht="11.25" customHeight="1">
      <c r="A17" s="822" t="s">
        <v>179</v>
      </c>
      <c r="B17" s="822" t="s">
        <v>4503</v>
      </c>
    </row>
    <row r="18" spans="1:2" ht="11.25" customHeight="1">
      <c r="A18" s="822" t="s">
        <v>184</v>
      </c>
      <c r="B18" s="822" t="s">
        <v>4504</v>
      </c>
    </row>
    <row r="19" spans="1:2" ht="11.25" customHeight="1">
      <c r="A19" s="822" t="s">
        <v>189</v>
      </c>
      <c r="B19" s="822" t="s">
        <v>4505</v>
      </c>
    </row>
    <row r="20" spans="1:2" ht="11.25" customHeight="1">
      <c r="A20" s="822" t="s">
        <v>194</v>
      </c>
      <c r="B20" s="822" t="s">
        <v>4506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2" max="2" width="65.28515625" customWidth="1"/>
  </cols>
  <sheetData>
    <row r="1" spans="1:2" ht="11.25" customHeight="1">
      <c r="A1" s="428" t="s">
        <v>4507</v>
      </c>
      <c r="B1" s="428" t="s">
        <v>4508</v>
      </c>
    </row>
    <row r="2" spans="1:2" ht="11.25" customHeight="1">
      <c r="A2" s="428">
        <v>4213775</v>
      </c>
      <c r="B2" s="428" t="s">
        <v>1328</v>
      </c>
    </row>
    <row r="3" spans="1:2" ht="11.25" customHeight="1">
      <c r="A3" s="428">
        <v>4213784</v>
      </c>
      <c r="B3" s="428" t="s">
        <v>1359</v>
      </c>
    </row>
    <row r="4" spans="1:2" ht="11.25" customHeight="1">
      <c r="A4" s="428">
        <v>4213781</v>
      </c>
      <c r="B4" s="428" t="s">
        <v>1352</v>
      </c>
    </row>
    <row r="5" spans="1:2" ht="11.25" customHeight="1">
      <c r="A5" s="428">
        <v>4213776</v>
      </c>
      <c r="B5" s="428" t="s">
        <v>292</v>
      </c>
    </row>
    <row r="6" spans="1:2" ht="11.25" customHeight="1">
      <c r="A6" s="428">
        <v>4213777</v>
      </c>
      <c r="B6" s="428" t="s">
        <v>298</v>
      </c>
    </row>
    <row r="7" spans="1:2" ht="11.25" customHeight="1">
      <c r="A7" s="428">
        <v>4213778</v>
      </c>
      <c r="B7" s="428" t="s">
        <v>304</v>
      </c>
    </row>
    <row r="8" spans="1:2" ht="11.25" customHeight="1">
      <c r="A8" s="428">
        <v>4213780</v>
      </c>
      <c r="B8" s="428" t="s">
        <v>310</v>
      </c>
    </row>
    <row r="9" spans="1:2" ht="11.25" customHeight="1">
      <c r="A9" s="428">
        <v>4213779</v>
      </c>
      <c r="B9" s="428" t="s">
        <v>1485</v>
      </c>
    </row>
    <row r="10" spans="1:2" ht="11.25" customHeight="1">
      <c r="A10" s="428">
        <v>4213783</v>
      </c>
      <c r="B10" s="428" t="s">
        <v>1499</v>
      </c>
    </row>
    <row r="11" spans="1:2" ht="11.25" customHeight="1">
      <c r="A11" s="428">
        <v>4213782</v>
      </c>
      <c r="B11" s="428" t="s">
        <v>316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2" max="2" width="65.28515625" customWidth="1"/>
  </cols>
  <sheetData>
    <row r="1" spans="1:2" ht="11.25" customHeight="1">
      <c r="A1" s="428" t="s">
        <v>4507</v>
      </c>
      <c r="B1" s="428" t="s">
        <v>4509</v>
      </c>
    </row>
    <row r="2" spans="1:2" ht="11.25" customHeight="1">
      <c r="A2" s="428" t="s">
        <v>4510</v>
      </c>
      <c r="B2" s="428" t="s">
        <v>1586</v>
      </c>
    </row>
    <row r="3" spans="1:2" ht="11.25" customHeight="1">
      <c r="A3" s="428" t="s">
        <v>4511</v>
      </c>
      <c r="B3" s="428" t="s">
        <v>1595</v>
      </c>
    </row>
    <row r="4" spans="1:2" ht="11.25" customHeight="1">
      <c r="A4" s="428" t="s">
        <v>4512</v>
      </c>
      <c r="B4" s="428" t="s">
        <v>1604</v>
      </c>
    </row>
    <row r="5" spans="1:2" ht="11.25" customHeight="1">
      <c r="A5" s="428" t="s">
        <v>4513</v>
      </c>
      <c r="B5" s="428" t="s">
        <v>1613</v>
      </c>
    </row>
    <row r="6" spans="1:2" ht="11.25" customHeight="1">
      <c r="A6" s="428" t="s">
        <v>4514</v>
      </c>
      <c r="B6" s="428" t="s">
        <v>1618</v>
      </c>
    </row>
    <row r="7" spans="1:2" ht="11.25" customHeight="1">
      <c r="A7" s="428" t="s">
        <v>4515</v>
      </c>
      <c r="B7" s="428" t="s">
        <v>1626</v>
      </c>
    </row>
    <row r="8" spans="1:2" ht="11.25" customHeight="1">
      <c r="A8" s="428" t="s">
        <v>4516</v>
      </c>
      <c r="B8" s="428" t="s">
        <v>1633</v>
      </c>
    </row>
    <row r="9" spans="1:2" ht="11.25" customHeight="1">
      <c r="A9" s="428" t="s">
        <v>4517</v>
      </c>
      <c r="B9" s="428" t="s">
        <v>1639</v>
      </c>
    </row>
    <row r="10" spans="1:2" ht="11.25" customHeight="1">
      <c r="A10" s="428" t="s">
        <v>4518</v>
      </c>
      <c r="B10" s="428" t="s">
        <v>1643</v>
      </c>
    </row>
    <row r="11" spans="1:2" ht="11.25" customHeight="1">
      <c r="A11" s="428" t="s">
        <v>4519</v>
      </c>
      <c r="B11" s="428" t="s">
        <v>1650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1"/>
  <sheetViews>
    <sheetView showGridLines="0" workbookViewId="0"/>
  </sheetViews>
  <sheetFormatPr defaultRowHeight="11.25" customHeight="1"/>
  <sheetData>
    <row r="1" spans="1:7" ht="11.25" customHeight="1">
      <c r="A1" s="821" t="s">
        <v>3413</v>
      </c>
      <c r="B1" s="821" t="s">
        <v>3414</v>
      </c>
      <c r="C1" s="821" t="s">
        <v>3415</v>
      </c>
      <c r="D1" s="821" t="s">
        <v>3416</v>
      </c>
      <c r="E1" t="s">
        <v>3417</v>
      </c>
      <c r="F1" t="s">
        <v>3418</v>
      </c>
      <c r="G1" t="s">
        <v>3419</v>
      </c>
    </row>
    <row r="2" spans="1:7" ht="11.25" customHeight="1">
      <c r="A2" t="s">
        <v>1</v>
      </c>
      <c r="B2" t="s">
        <v>3420</v>
      </c>
      <c r="C2" t="s">
        <v>3421</v>
      </c>
      <c r="D2" t="s">
        <v>3420</v>
      </c>
      <c r="E2" t="s">
        <v>3421</v>
      </c>
      <c r="F2" t="s">
        <v>3422</v>
      </c>
      <c r="G2" t="s">
        <v>204</v>
      </c>
    </row>
    <row r="3" spans="1:7" ht="11.25" customHeight="1">
      <c r="A3" t="s">
        <v>1</v>
      </c>
      <c r="B3" t="s">
        <v>3420</v>
      </c>
      <c r="C3" t="s">
        <v>3421</v>
      </c>
      <c r="D3" t="s">
        <v>3423</v>
      </c>
      <c r="E3" t="s">
        <v>3424</v>
      </c>
      <c r="F3" t="s">
        <v>3425</v>
      </c>
      <c r="G3" t="s">
        <v>87</v>
      </c>
    </row>
    <row r="4" spans="1:7" ht="11.25" customHeight="1">
      <c r="A4" t="s">
        <v>1</v>
      </c>
      <c r="B4" t="s">
        <v>3420</v>
      </c>
      <c r="C4" t="s">
        <v>3421</v>
      </c>
      <c r="D4" t="s">
        <v>3426</v>
      </c>
      <c r="E4" t="s">
        <v>3427</v>
      </c>
      <c r="F4" t="s">
        <v>3428</v>
      </c>
      <c r="G4" t="s">
        <v>73</v>
      </c>
    </row>
    <row r="5" spans="1:7" ht="11.25" customHeight="1">
      <c r="A5" t="s">
        <v>1</v>
      </c>
      <c r="B5" t="s">
        <v>3420</v>
      </c>
      <c r="C5" t="s">
        <v>3421</v>
      </c>
      <c r="D5" t="s">
        <v>3429</v>
      </c>
      <c r="E5" t="s">
        <v>3430</v>
      </c>
      <c r="F5" t="s">
        <v>3428</v>
      </c>
      <c r="G5" t="s">
        <v>74</v>
      </c>
    </row>
    <row r="6" spans="1:7" ht="11.25" customHeight="1">
      <c r="A6" t="s">
        <v>1</v>
      </c>
      <c r="B6" t="s">
        <v>3420</v>
      </c>
      <c r="C6" t="s">
        <v>3421</v>
      </c>
      <c r="D6" t="s">
        <v>3431</v>
      </c>
      <c r="E6" t="s">
        <v>3432</v>
      </c>
      <c r="F6" t="s">
        <v>3428</v>
      </c>
      <c r="G6" t="s">
        <v>117</v>
      </c>
    </row>
    <row r="7" spans="1:7" ht="11.25" customHeight="1">
      <c r="A7" t="s">
        <v>1</v>
      </c>
      <c r="B7" t="s">
        <v>83</v>
      </c>
      <c r="C7" t="s">
        <v>90</v>
      </c>
      <c r="D7" t="s">
        <v>3433</v>
      </c>
      <c r="E7" t="s">
        <v>3434</v>
      </c>
      <c r="F7" t="s">
        <v>3428</v>
      </c>
      <c r="G7" t="s">
        <v>75</v>
      </c>
    </row>
    <row r="8" spans="1:7" ht="11.25" customHeight="1">
      <c r="A8" t="s">
        <v>1</v>
      </c>
      <c r="B8" t="s">
        <v>83</v>
      </c>
      <c r="C8" t="s">
        <v>90</v>
      </c>
      <c r="D8" t="s">
        <v>83</v>
      </c>
      <c r="E8" t="s">
        <v>90</v>
      </c>
      <c r="F8" t="s">
        <v>3422</v>
      </c>
      <c r="G8" t="s">
        <v>76</v>
      </c>
    </row>
    <row r="9" spans="1:7" ht="11.25" customHeight="1">
      <c r="A9" t="s">
        <v>1</v>
      </c>
      <c r="B9" t="s">
        <v>83</v>
      </c>
      <c r="C9" t="s">
        <v>90</v>
      </c>
      <c r="D9" t="s">
        <v>84</v>
      </c>
      <c r="E9" t="s">
        <v>85</v>
      </c>
      <c r="F9" t="s">
        <v>3425</v>
      </c>
      <c r="G9" t="s">
        <v>82</v>
      </c>
    </row>
    <row r="10" spans="1:7" ht="11.25" customHeight="1">
      <c r="A10" t="s">
        <v>1</v>
      </c>
      <c r="B10" t="s">
        <v>83</v>
      </c>
      <c r="C10" t="s">
        <v>90</v>
      </c>
      <c r="D10" t="s">
        <v>3435</v>
      </c>
      <c r="E10" t="s">
        <v>3436</v>
      </c>
      <c r="F10" t="s">
        <v>3428</v>
      </c>
      <c r="G10" t="s">
        <v>134</v>
      </c>
    </row>
    <row r="11" spans="1:7" ht="11.25" customHeight="1">
      <c r="A11" t="s">
        <v>1</v>
      </c>
      <c r="B11" t="s">
        <v>83</v>
      </c>
      <c r="C11" t="s">
        <v>90</v>
      </c>
      <c r="D11" t="s">
        <v>3437</v>
      </c>
      <c r="E11" t="s">
        <v>3438</v>
      </c>
      <c r="F11" t="s">
        <v>3428</v>
      </c>
      <c r="G11" t="s">
        <v>148</v>
      </c>
    </row>
    <row r="12" spans="1:7" ht="11.25" customHeight="1">
      <c r="A12" t="s">
        <v>1</v>
      </c>
      <c r="B12" t="s">
        <v>83</v>
      </c>
      <c r="C12" t="s">
        <v>90</v>
      </c>
      <c r="D12" t="s">
        <v>3439</v>
      </c>
      <c r="E12" t="s">
        <v>3440</v>
      </c>
      <c r="F12" t="s">
        <v>3428</v>
      </c>
      <c r="G12" t="s">
        <v>153</v>
      </c>
    </row>
    <row r="13" spans="1:7" ht="11.25" customHeight="1">
      <c r="A13" t="s">
        <v>1</v>
      </c>
      <c r="B13" t="s">
        <v>83</v>
      </c>
      <c r="C13" t="s">
        <v>90</v>
      </c>
      <c r="D13" t="s">
        <v>3441</v>
      </c>
      <c r="E13" t="s">
        <v>3442</v>
      </c>
      <c r="F13" t="s">
        <v>3428</v>
      </c>
      <c r="G13" t="s">
        <v>158</v>
      </c>
    </row>
    <row r="14" spans="1:7" ht="11.25" customHeight="1">
      <c r="A14" t="s">
        <v>1</v>
      </c>
      <c r="B14" t="s">
        <v>83</v>
      </c>
      <c r="C14" t="s">
        <v>90</v>
      </c>
      <c r="D14" t="s">
        <v>3443</v>
      </c>
      <c r="E14" t="s">
        <v>3444</v>
      </c>
      <c r="F14" t="s">
        <v>3428</v>
      </c>
      <c r="G14" t="s">
        <v>164</v>
      </c>
    </row>
    <row r="15" spans="1:7" ht="11.25" customHeight="1">
      <c r="A15" t="s">
        <v>1</v>
      </c>
      <c r="B15" t="s">
        <v>83</v>
      </c>
      <c r="C15" t="s">
        <v>90</v>
      </c>
      <c r="D15" t="s">
        <v>3445</v>
      </c>
      <c r="E15" t="s">
        <v>3446</v>
      </c>
      <c r="F15" t="s">
        <v>3428</v>
      </c>
      <c r="G15" t="s">
        <v>169</v>
      </c>
    </row>
    <row r="16" spans="1:7" ht="11.25" customHeight="1">
      <c r="A16" t="s">
        <v>1</v>
      </c>
      <c r="B16" t="s">
        <v>92</v>
      </c>
      <c r="C16" t="s">
        <v>93</v>
      </c>
      <c r="D16" t="s">
        <v>92</v>
      </c>
      <c r="E16" t="s">
        <v>93</v>
      </c>
      <c r="F16" t="s">
        <v>3422</v>
      </c>
      <c r="G16" t="s">
        <v>91</v>
      </c>
    </row>
    <row r="17" spans="1:7" ht="11.25" customHeight="1">
      <c r="A17" t="s">
        <v>1</v>
      </c>
      <c r="B17" t="s">
        <v>92</v>
      </c>
      <c r="C17" t="s">
        <v>93</v>
      </c>
      <c r="D17" t="s">
        <v>1104</v>
      </c>
      <c r="E17" t="s">
        <v>1105</v>
      </c>
      <c r="F17" t="s">
        <v>3425</v>
      </c>
      <c r="G17" t="s">
        <v>178</v>
      </c>
    </row>
    <row r="18" spans="1:7" ht="11.25" customHeight="1">
      <c r="A18" t="s">
        <v>1</v>
      </c>
      <c r="B18" t="s">
        <v>92</v>
      </c>
      <c r="C18" t="s">
        <v>93</v>
      </c>
      <c r="D18" t="s">
        <v>3447</v>
      </c>
      <c r="E18" t="s">
        <v>3448</v>
      </c>
      <c r="F18" t="s">
        <v>3428</v>
      </c>
      <c r="G18" t="s">
        <v>183</v>
      </c>
    </row>
    <row r="19" spans="1:7" ht="11.25" customHeight="1">
      <c r="A19" t="s">
        <v>1</v>
      </c>
      <c r="B19" t="s">
        <v>92</v>
      </c>
      <c r="C19" t="s">
        <v>93</v>
      </c>
      <c r="D19" t="s">
        <v>102</v>
      </c>
      <c r="E19" t="s">
        <v>103</v>
      </c>
      <c r="F19" t="s">
        <v>3428</v>
      </c>
      <c r="G19" t="s">
        <v>101</v>
      </c>
    </row>
    <row r="20" spans="1:7" ht="11.25" customHeight="1">
      <c r="A20" t="s">
        <v>1</v>
      </c>
      <c r="B20" t="s">
        <v>92</v>
      </c>
      <c r="C20" t="s">
        <v>93</v>
      </c>
      <c r="D20" t="s">
        <v>3449</v>
      </c>
      <c r="E20" t="s">
        <v>3450</v>
      </c>
      <c r="F20" t="s">
        <v>3428</v>
      </c>
      <c r="G20" t="s">
        <v>193</v>
      </c>
    </row>
    <row r="21" spans="1:7" ht="11.25" customHeight="1">
      <c r="A21" t="s">
        <v>1</v>
      </c>
      <c r="B21" t="s">
        <v>3451</v>
      </c>
      <c r="C21" t="s">
        <v>3452</v>
      </c>
      <c r="D21" t="s">
        <v>3453</v>
      </c>
      <c r="E21" t="s">
        <v>3454</v>
      </c>
      <c r="F21" t="s">
        <v>3428</v>
      </c>
      <c r="G21" t="s">
        <v>1600</v>
      </c>
    </row>
    <row r="22" spans="1:7" ht="11.25" customHeight="1">
      <c r="A22" t="s">
        <v>1</v>
      </c>
      <c r="B22" t="s">
        <v>3451</v>
      </c>
      <c r="C22" t="s">
        <v>3452</v>
      </c>
      <c r="D22" t="s">
        <v>3451</v>
      </c>
      <c r="E22" t="s">
        <v>3452</v>
      </c>
      <c r="F22" t="s">
        <v>3422</v>
      </c>
      <c r="G22" t="s">
        <v>1012</v>
      </c>
    </row>
    <row r="23" spans="1:7" ht="11.25" customHeight="1">
      <c r="A23" t="s">
        <v>1</v>
      </c>
      <c r="B23" t="s">
        <v>3451</v>
      </c>
      <c r="C23" t="s">
        <v>3452</v>
      </c>
      <c r="D23" t="s">
        <v>3455</v>
      </c>
      <c r="E23" t="s">
        <v>3456</v>
      </c>
      <c r="F23" t="s">
        <v>3428</v>
      </c>
      <c r="G23" t="s">
        <v>1622</v>
      </c>
    </row>
    <row r="24" spans="1:7" ht="11.25" customHeight="1">
      <c r="A24" t="s">
        <v>1</v>
      </c>
      <c r="B24" t="s">
        <v>3451</v>
      </c>
      <c r="C24" t="s">
        <v>3452</v>
      </c>
      <c r="D24" t="s">
        <v>3457</v>
      </c>
      <c r="E24" t="s">
        <v>3458</v>
      </c>
      <c r="F24" t="s">
        <v>3428</v>
      </c>
      <c r="G24" t="s">
        <v>1630</v>
      </c>
    </row>
    <row r="25" spans="1:7" ht="11.25" customHeight="1">
      <c r="A25" t="s">
        <v>1</v>
      </c>
      <c r="B25" t="s">
        <v>3459</v>
      </c>
      <c r="C25" t="s">
        <v>3460</v>
      </c>
      <c r="D25" t="s">
        <v>3459</v>
      </c>
      <c r="E25" t="s">
        <v>3460</v>
      </c>
      <c r="F25" t="s">
        <v>3461</v>
      </c>
      <c r="G25" t="s">
        <v>1637</v>
      </c>
    </row>
    <row r="26" spans="1:7" ht="11.25" customHeight="1">
      <c r="A26" t="s">
        <v>1</v>
      </c>
      <c r="B26" t="s">
        <v>3462</v>
      </c>
      <c r="C26" t="s">
        <v>3463</v>
      </c>
      <c r="D26" t="s">
        <v>3462</v>
      </c>
      <c r="E26" t="s">
        <v>3463</v>
      </c>
      <c r="F26" t="s">
        <v>3461</v>
      </c>
      <c r="G26" t="s">
        <v>1641</v>
      </c>
    </row>
    <row r="27" spans="1:7" ht="11.25" customHeight="1">
      <c r="A27" t="s">
        <v>1</v>
      </c>
      <c r="B27" t="s">
        <v>3464</v>
      </c>
      <c r="C27" t="s">
        <v>3465</v>
      </c>
      <c r="D27" t="s">
        <v>3466</v>
      </c>
      <c r="E27" t="s">
        <v>3467</v>
      </c>
      <c r="F27" t="s">
        <v>3428</v>
      </c>
      <c r="G27" t="s">
        <v>1646</v>
      </c>
    </row>
    <row r="28" spans="1:7" ht="11.25" customHeight="1">
      <c r="A28" t="s">
        <v>1</v>
      </c>
      <c r="B28" t="s">
        <v>3464</v>
      </c>
      <c r="C28" t="s">
        <v>3465</v>
      </c>
      <c r="D28" t="s">
        <v>3464</v>
      </c>
      <c r="E28" t="s">
        <v>3465</v>
      </c>
      <c r="F28" t="s">
        <v>3422</v>
      </c>
      <c r="G28" t="s">
        <v>1046</v>
      </c>
    </row>
    <row r="29" spans="1:7" ht="11.25" customHeight="1">
      <c r="A29" t="s">
        <v>1</v>
      </c>
      <c r="B29" t="s">
        <v>3464</v>
      </c>
      <c r="C29" t="s">
        <v>3465</v>
      </c>
      <c r="D29" t="s">
        <v>3468</v>
      </c>
      <c r="E29" t="s">
        <v>3469</v>
      </c>
      <c r="F29" t="s">
        <v>3425</v>
      </c>
      <c r="G29" t="s">
        <v>1655</v>
      </c>
    </row>
    <row r="30" spans="1:7" ht="11.25" customHeight="1">
      <c r="A30" t="s">
        <v>1</v>
      </c>
      <c r="B30" t="s">
        <v>3464</v>
      </c>
      <c r="C30" t="s">
        <v>3465</v>
      </c>
      <c r="D30" t="s">
        <v>3470</v>
      </c>
      <c r="E30" t="s">
        <v>3471</v>
      </c>
      <c r="F30" t="s">
        <v>3428</v>
      </c>
      <c r="G30" t="s">
        <v>1658</v>
      </c>
    </row>
    <row r="31" spans="1:7" ht="11.25" customHeight="1">
      <c r="A31" t="s">
        <v>1</v>
      </c>
      <c r="B31" t="s">
        <v>3464</v>
      </c>
      <c r="C31" t="s">
        <v>3465</v>
      </c>
      <c r="D31" t="s">
        <v>3472</v>
      </c>
      <c r="E31" t="s">
        <v>3473</v>
      </c>
      <c r="F31" t="s">
        <v>3474</v>
      </c>
      <c r="G31" t="s">
        <v>1664</v>
      </c>
    </row>
    <row r="32" spans="1:7" ht="11.25" customHeight="1">
      <c r="A32" t="s">
        <v>1</v>
      </c>
      <c r="B32" t="s">
        <v>3464</v>
      </c>
      <c r="C32" t="s">
        <v>3465</v>
      </c>
      <c r="D32" t="s">
        <v>3475</v>
      </c>
      <c r="E32" t="s">
        <v>3476</v>
      </c>
      <c r="F32" t="s">
        <v>3428</v>
      </c>
      <c r="G32" t="s">
        <v>1666</v>
      </c>
    </row>
    <row r="33" spans="1:7" ht="11.25" customHeight="1">
      <c r="A33" t="s">
        <v>1</v>
      </c>
      <c r="B33" t="s">
        <v>3464</v>
      </c>
      <c r="C33" t="s">
        <v>3465</v>
      </c>
      <c r="D33" t="s">
        <v>3477</v>
      </c>
      <c r="E33" t="s">
        <v>3478</v>
      </c>
      <c r="F33" t="s">
        <v>3428</v>
      </c>
      <c r="G33" t="s">
        <v>1668</v>
      </c>
    </row>
    <row r="34" spans="1:7" ht="11.25" customHeight="1">
      <c r="A34" t="s">
        <v>1</v>
      </c>
      <c r="B34" t="s">
        <v>161</v>
      </c>
      <c r="C34" t="s">
        <v>3479</v>
      </c>
      <c r="D34" t="s">
        <v>3480</v>
      </c>
      <c r="E34" t="s">
        <v>3481</v>
      </c>
      <c r="F34" t="s">
        <v>3428</v>
      </c>
      <c r="G34" t="s">
        <v>1670</v>
      </c>
    </row>
    <row r="35" spans="1:7" ht="11.25" customHeight="1">
      <c r="A35" t="s">
        <v>1</v>
      </c>
      <c r="B35" t="s">
        <v>161</v>
      </c>
      <c r="C35" t="s">
        <v>3479</v>
      </c>
      <c r="D35" t="s">
        <v>3482</v>
      </c>
      <c r="E35" t="s">
        <v>3483</v>
      </c>
      <c r="F35" t="s">
        <v>3474</v>
      </c>
      <c r="G35" t="s">
        <v>1675</v>
      </c>
    </row>
    <row r="36" spans="1:7" ht="11.25" customHeight="1">
      <c r="A36" t="s">
        <v>1</v>
      </c>
      <c r="B36" t="s">
        <v>161</v>
      </c>
      <c r="C36" t="s">
        <v>3479</v>
      </c>
      <c r="D36" t="s">
        <v>161</v>
      </c>
      <c r="E36" t="s">
        <v>3479</v>
      </c>
      <c r="F36" t="s">
        <v>3422</v>
      </c>
      <c r="G36" t="s">
        <v>1680</v>
      </c>
    </row>
    <row r="37" spans="1:7" ht="11.25" customHeight="1">
      <c r="A37" t="s">
        <v>1</v>
      </c>
      <c r="B37" t="s">
        <v>161</v>
      </c>
      <c r="C37" t="s">
        <v>3479</v>
      </c>
      <c r="D37" t="s">
        <v>3484</v>
      </c>
      <c r="E37" t="s">
        <v>3485</v>
      </c>
      <c r="F37" t="s">
        <v>3425</v>
      </c>
      <c r="G37" t="s">
        <v>1684</v>
      </c>
    </row>
    <row r="38" spans="1:7" ht="11.25" customHeight="1">
      <c r="A38" t="s">
        <v>1</v>
      </c>
      <c r="B38" t="s">
        <v>161</v>
      </c>
      <c r="C38" t="s">
        <v>3479</v>
      </c>
      <c r="D38" t="s">
        <v>162</v>
      </c>
      <c r="E38" t="s">
        <v>163</v>
      </c>
      <c r="F38" t="s">
        <v>3428</v>
      </c>
      <c r="G38" t="s">
        <v>160</v>
      </c>
    </row>
    <row r="39" spans="1:7" ht="11.25" customHeight="1">
      <c r="A39" t="s">
        <v>1</v>
      </c>
      <c r="B39" t="s">
        <v>161</v>
      </c>
      <c r="C39" t="s">
        <v>3479</v>
      </c>
      <c r="D39" t="s">
        <v>3486</v>
      </c>
      <c r="E39" t="s">
        <v>3487</v>
      </c>
      <c r="F39" t="s">
        <v>3428</v>
      </c>
      <c r="G39" t="s">
        <v>1697</v>
      </c>
    </row>
    <row r="40" spans="1:7" ht="11.25" customHeight="1">
      <c r="A40" t="s">
        <v>1</v>
      </c>
      <c r="B40" t="s">
        <v>140</v>
      </c>
      <c r="C40" t="s">
        <v>141</v>
      </c>
      <c r="D40" t="s">
        <v>3488</v>
      </c>
      <c r="E40" t="s">
        <v>3489</v>
      </c>
      <c r="F40" t="s">
        <v>3428</v>
      </c>
      <c r="G40" t="s">
        <v>1702</v>
      </c>
    </row>
    <row r="41" spans="1:7" ht="11.25" customHeight="1">
      <c r="A41" t="s">
        <v>1</v>
      </c>
      <c r="B41" t="s">
        <v>140</v>
      </c>
      <c r="C41" t="s">
        <v>141</v>
      </c>
      <c r="D41" t="s">
        <v>3490</v>
      </c>
      <c r="E41" t="s">
        <v>3491</v>
      </c>
      <c r="F41" t="s">
        <v>3425</v>
      </c>
      <c r="G41" t="s">
        <v>1708</v>
      </c>
    </row>
    <row r="42" spans="1:7" ht="11.25" customHeight="1">
      <c r="A42" t="s">
        <v>1</v>
      </c>
      <c r="B42" t="s">
        <v>140</v>
      </c>
      <c r="C42" t="s">
        <v>141</v>
      </c>
      <c r="D42" t="s">
        <v>3492</v>
      </c>
      <c r="E42" t="s">
        <v>3493</v>
      </c>
      <c r="F42" t="s">
        <v>3474</v>
      </c>
      <c r="G42" t="s">
        <v>1715</v>
      </c>
    </row>
    <row r="43" spans="1:7" ht="11.25" customHeight="1">
      <c r="A43" t="s">
        <v>1</v>
      </c>
      <c r="B43" t="s">
        <v>140</v>
      </c>
      <c r="C43" t="s">
        <v>141</v>
      </c>
      <c r="D43" t="s">
        <v>3494</v>
      </c>
      <c r="E43" t="s">
        <v>3495</v>
      </c>
      <c r="F43" t="s">
        <v>3428</v>
      </c>
      <c r="G43" t="s">
        <v>1724</v>
      </c>
    </row>
    <row r="44" spans="1:7" ht="11.25" customHeight="1">
      <c r="A44" t="s">
        <v>1</v>
      </c>
      <c r="B44" t="s">
        <v>140</v>
      </c>
      <c r="C44" t="s">
        <v>141</v>
      </c>
      <c r="D44" t="s">
        <v>3496</v>
      </c>
      <c r="E44" t="s">
        <v>3497</v>
      </c>
      <c r="F44" t="s">
        <v>3428</v>
      </c>
      <c r="G44" t="s">
        <v>1729</v>
      </c>
    </row>
    <row r="45" spans="1:7" ht="11.25" customHeight="1">
      <c r="A45" t="s">
        <v>1</v>
      </c>
      <c r="B45" t="s">
        <v>143</v>
      </c>
      <c r="C45" t="s">
        <v>144</v>
      </c>
      <c r="D45" t="s">
        <v>3498</v>
      </c>
      <c r="E45" t="s">
        <v>3499</v>
      </c>
      <c r="F45" t="s">
        <v>3428</v>
      </c>
      <c r="G45" t="s">
        <v>1733</v>
      </c>
    </row>
    <row r="46" spans="1:7" ht="11.25" customHeight="1">
      <c r="A46" t="s">
        <v>1</v>
      </c>
      <c r="B46" t="s">
        <v>143</v>
      </c>
      <c r="C46" t="s">
        <v>144</v>
      </c>
      <c r="D46" t="s">
        <v>3500</v>
      </c>
      <c r="E46" t="s">
        <v>3501</v>
      </c>
      <c r="F46" t="s">
        <v>3425</v>
      </c>
      <c r="G46" t="s">
        <v>1742</v>
      </c>
    </row>
    <row r="47" spans="1:7" ht="11.25" customHeight="1">
      <c r="A47" t="s">
        <v>1</v>
      </c>
      <c r="B47" t="s">
        <v>143</v>
      </c>
      <c r="C47" t="s">
        <v>144</v>
      </c>
      <c r="D47" t="s">
        <v>3502</v>
      </c>
      <c r="E47" t="s">
        <v>3503</v>
      </c>
      <c r="F47" t="s">
        <v>3428</v>
      </c>
      <c r="G47" t="s">
        <v>1036</v>
      </c>
    </row>
    <row r="48" spans="1:7" ht="11.25" customHeight="1">
      <c r="A48" t="s">
        <v>1</v>
      </c>
      <c r="B48" t="s">
        <v>143</v>
      </c>
      <c r="C48" t="s">
        <v>144</v>
      </c>
      <c r="D48" t="s">
        <v>3504</v>
      </c>
      <c r="E48" t="s">
        <v>3505</v>
      </c>
      <c r="F48" t="s">
        <v>3428</v>
      </c>
      <c r="G48" t="s">
        <v>1748</v>
      </c>
    </row>
    <row r="49" spans="1:7" ht="11.25" customHeight="1">
      <c r="A49" t="s">
        <v>1</v>
      </c>
      <c r="B49" t="s">
        <v>112</v>
      </c>
      <c r="C49" t="s">
        <v>113</v>
      </c>
      <c r="D49" t="s">
        <v>3506</v>
      </c>
      <c r="E49" t="s">
        <v>3507</v>
      </c>
      <c r="F49" t="s">
        <v>3428</v>
      </c>
      <c r="G49" t="s">
        <v>1753</v>
      </c>
    </row>
    <row r="50" spans="1:7" ht="11.25" customHeight="1">
      <c r="A50" t="s">
        <v>1</v>
      </c>
      <c r="B50" t="s">
        <v>112</v>
      </c>
      <c r="C50" t="s">
        <v>113</v>
      </c>
      <c r="D50" t="s">
        <v>112</v>
      </c>
      <c r="E50" t="s">
        <v>113</v>
      </c>
      <c r="F50" t="s">
        <v>3422</v>
      </c>
      <c r="G50" t="s">
        <v>111</v>
      </c>
    </row>
    <row r="51" spans="1:7" ht="11.25" customHeight="1">
      <c r="A51" t="s">
        <v>1</v>
      </c>
      <c r="B51" t="s">
        <v>112</v>
      </c>
      <c r="C51" t="s">
        <v>113</v>
      </c>
      <c r="D51" t="s">
        <v>1072</v>
      </c>
      <c r="E51" t="s">
        <v>1073</v>
      </c>
      <c r="F51" t="s">
        <v>3428</v>
      </c>
      <c r="G51" t="s">
        <v>1758</v>
      </c>
    </row>
    <row r="52" spans="1:7" ht="11.25" customHeight="1">
      <c r="A52" t="s">
        <v>1</v>
      </c>
      <c r="B52" t="s">
        <v>112</v>
      </c>
      <c r="C52" t="s">
        <v>113</v>
      </c>
      <c r="D52" t="s">
        <v>3508</v>
      </c>
      <c r="E52" t="s">
        <v>3509</v>
      </c>
      <c r="F52" t="s">
        <v>3428</v>
      </c>
      <c r="G52" t="s">
        <v>1761</v>
      </c>
    </row>
    <row r="53" spans="1:7" ht="11.25" customHeight="1">
      <c r="A53" t="s">
        <v>1</v>
      </c>
      <c r="B53" t="s">
        <v>112</v>
      </c>
      <c r="C53" t="s">
        <v>113</v>
      </c>
      <c r="D53" t="s">
        <v>3510</v>
      </c>
      <c r="E53" t="s">
        <v>3511</v>
      </c>
      <c r="F53" t="s">
        <v>3428</v>
      </c>
      <c r="G53" t="s">
        <v>1766</v>
      </c>
    </row>
    <row r="54" spans="1:7" ht="11.25" customHeight="1">
      <c r="A54" t="s">
        <v>1</v>
      </c>
      <c r="B54" t="s">
        <v>3512</v>
      </c>
      <c r="C54" t="s">
        <v>3513</v>
      </c>
      <c r="D54" t="s">
        <v>3514</v>
      </c>
      <c r="E54" t="s">
        <v>3515</v>
      </c>
      <c r="F54" t="s">
        <v>3428</v>
      </c>
      <c r="G54" t="s">
        <v>1770</v>
      </c>
    </row>
    <row r="55" spans="1:7" ht="11.25" customHeight="1">
      <c r="A55" t="s">
        <v>1</v>
      </c>
      <c r="B55" t="s">
        <v>3512</v>
      </c>
      <c r="C55" t="s">
        <v>3513</v>
      </c>
      <c r="D55" t="s">
        <v>3512</v>
      </c>
      <c r="E55" t="s">
        <v>3513</v>
      </c>
      <c r="F55" t="s">
        <v>3422</v>
      </c>
      <c r="G55" t="s">
        <v>1774</v>
      </c>
    </row>
    <row r="56" spans="1:7" ht="11.25" customHeight="1">
      <c r="A56" t="s">
        <v>1</v>
      </c>
      <c r="B56" t="s">
        <v>3512</v>
      </c>
      <c r="C56" t="s">
        <v>3513</v>
      </c>
      <c r="D56" t="s">
        <v>3516</v>
      </c>
      <c r="E56" t="s">
        <v>3517</v>
      </c>
      <c r="F56" t="s">
        <v>3474</v>
      </c>
      <c r="G56" t="s">
        <v>1777</v>
      </c>
    </row>
    <row r="57" spans="1:7" ht="11.25" customHeight="1">
      <c r="A57" t="s">
        <v>1</v>
      </c>
      <c r="B57" t="s">
        <v>3512</v>
      </c>
      <c r="C57" t="s">
        <v>3513</v>
      </c>
      <c r="D57" t="s">
        <v>3518</v>
      </c>
      <c r="E57" t="s">
        <v>3519</v>
      </c>
      <c r="F57" t="s">
        <v>3428</v>
      </c>
      <c r="G57" t="s">
        <v>1781</v>
      </c>
    </row>
    <row r="58" spans="1:7" ht="11.25" customHeight="1">
      <c r="A58" t="s">
        <v>1</v>
      </c>
      <c r="B58" t="s">
        <v>3512</v>
      </c>
      <c r="C58" t="s">
        <v>3513</v>
      </c>
      <c r="D58" t="s">
        <v>3520</v>
      </c>
      <c r="E58" t="s">
        <v>3521</v>
      </c>
      <c r="F58" t="s">
        <v>3428</v>
      </c>
      <c r="G58" t="s">
        <v>1784</v>
      </c>
    </row>
    <row r="59" spans="1:7" ht="11.25" customHeight="1">
      <c r="A59" t="s">
        <v>1</v>
      </c>
      <c r="B59" t="s">
        <v>181</v>
      </c>
      <c r="C59" t="s">
        <v>182</v>
      </c>
      <c r="D59" t="s">
        <v>3522</v>
      </c>
      <c r="E59" t="s">
        <v>3523</v>
      </c>
      <c r="F59" t="s">
        <v>3428</v>
      </c>
      <c r="G59" t="s">
        <v>3524</v>
      </c>
    </row>
    <row r="60" spans="1:7" ht="11.25" customHeight="1">
      <c r="A60" t="s">
        <v>1</v>
      </c>
      <c r="B60" t="s">
        <v>181</v>
      </c>
      <c r="C60" t="s">
        <v>182</v>
      </c>
      <c r="D60" t="s">
        <v>181</v>
      </c>
      <c r="E60" t="s">
        <v>182</v>
      </c>
      <c r="F60" t="s">
        <v>3422</v>
      </c>
      <c r="G60" t="s">
        <v>180</v>
      </c>
    </row>
    <row r="61" spans="1:7" ht="11.25" customHeight="1">
      <c r="A61" t="s">
        <v>1</v>
      </c>
      <c r="B61" t="s">
        <v>181</v>
      </c>
      <c r="C61" t="s">
        <v>182</v>
      </c>
      <c r="D61" t="s">
        <v>1077</v>
      </c>
      <c r="E61" t="s">
        <v>1078</v>
      </c>
      <c r="F61" t="s">
        <v>3474</v>
      </c>
      <c r="G61" t="s">
        <v>3525</v>
      </c>
    </row>
    <row r="62" spans="1:7" ht="11.25" customHeight="1">
      <c r="A62" t="s">
        <v>1</v>
      </c>
      <c r="B62" t="s">
        <v>181</v>
      </c>
      <c r="C62" t="s">
        <v>182</v>
      </c>
      <c r="D62" t="s">
        <v>3526</v>
      </c>
      <c r="E62" t="s">
        <v>3527</v>
      </c>
      <c r="F62" t="s">
        <v>3428</v>
      </c>
      <c r="G62" t="s">
        <v>3528</v>
      </c>
    </row>
    <row r="63" spans="1:7" ht="11.25" customHeight="1">
      <c r="A63" t="s">
        <v>1</v>
      </c>
      <c r="B63" t="s">
        <v>181</v>
      </c>
      <c r="C63" t="s">
        <v>182</v>
      </c>
      <c r="D63" t="s">
        <v>3529</v>
      </c>
      <c r="E63" t="s">
        <v>3530</v>
      </c>
      <c r="F63" t="s">
        <v>3428</v>
      </c>
      <c r="G63" t="s">
        <v>3531</v>
      </c>
    </row>
    <row r="64" spans="1:7" ht="11.25" customHeight="1">
      <c r="A64" t="s">
        <v>1</v>
      </c>
      <c r="B64" t="s">
        <v>3532</v>
      </c>
      <c r="C64" t="s">
        <v>3533</v>
      </c>
      <c r="D64" t="s">
        <v>3534</v>
      </c>
      <c r="E64" t="s">
        <v>3535</v>
      </c>
      <c r="F64" t="s">
        <v>3428</v>
      </c>
      <c r="G64" t="s">
        <v>3536</v>
      </c>
    </row>
    <row r="65" spans="1:7" ht="11.25" customHeight="1">
      <c r="A65" t="s">
        <v>1</v>
      </c>
      <c r="B65" t="s">
        <v>3532</v>
      </c>
      <c r="C65" t="s">
        <v>3533</v>
      </c>
      <c r="D65" t="s">
        <v>3537</v>
      </c>
      <c r="E65" t="s">
        <v>3538</v>
      </c>
      <c r="F65" t="s">
        <v>3428</v>
      </c>
      <c r="G65" t="s">
        <v>2095</v>
      </c>
    </row>
    <row r="66" spans="1:7" ht="11.25" customHeight="1">
      <c r="A66" t="s">
        <v>1</v>
      </c>
      <c r="B66" t="s">
        <v>3532</v>
      </c>
      <c r="C66" t="s">
        <v>3533</v>
      </c>
      <c r="D66" t="s">
        <v>3539</v>
      </c>
      <c r="E66" t="s">
        <v>3540</v>
      </c>
      <c r="F66" t="s">
        <v>3428</v>
      </c>
      <c r="G66" t="s">
        <v>3541</v>
      </c>
    </row>
    <row r="67" spans="1:7" ht="11.25" customHeight="1">
      <c r="A67" t="s">
        <v>1</v>
      </c>
      <c r="B67" t="s">
        <v>3532</v>
      </c>
      <c r="C67" t="s">
        <v>3533</v>
      </c>
      <c r="D67" t="s">
        <v>3542</v>
      </c>
      <c r="E67" t="s">
        <v>3543</v>
      </c>
      <c r="F67" t="s">
        <v>3474</v>
      </c>
      <c r="G67" t="s">
        <v>2306</v>
      </c>
    </row>
    <row r="68" spans="1:7" ht="11.25" customHeight="1">
      <c r="A68" t="s">
        <v>1</v>
      </c>
      <c r="B68" t="s">
        <v>3532</v>
      </c>
      <c r="C68" t="s">
        <v>3533</v>
      </c>
      <c r="D68" t="s">
        <v>3532</v>
      </c>
      <c r="E68" t="s">
        <v>3533</v>
      </c>
      <c r="F68" t="s">
        <v>3422</v>
      </c>
      <c r="G68" t="s">
        <v>3544</v>
      </c>
    </row>
    <row r="69" spans="1:7" ht="11.25" customHeight="1">
      <c r="A69" t="s">
        <v>1</v>
      </c>
      <c r="B69" t="s">
        <v>3532</v>
      </c>
      <c r="C69" t="s">
        <v>3533</v>
      </c>
      <c r="D69" t="s">
        <v>3545</v>
      </c>
      <c r="E69" t="s">
        <v>3546</v>
      </c>
      <c r="F69" t="s">
        <v>3428</v>
      </c>
      <c r="G69" t="s">
        <v>3547</v>
      </c>
    </row>
    <row r="70" spans="1:7" ht="11.25" customHeight="1">
      <c r="A70" t="s">
        <v>1</v>
      </c>
      <c r="B70" t="s">
        <v>3532</v>
      </c>
      <c r="C70" t="s">
        <v>3533</v>
      </c>
      <c r="D70" t="s">
        <v>3548</v>
      </c>
      <c r="E70" t="s">
        <v>3549</v>
      </c>
      <c r="F70" t="s">
        <v>3428</v>
      </c>
      <c r="G70" t="s">
        <v>3550</v>
      </c>
    </row>
    <row r="71" spans="1:7" ht="11.25" customHeight="1">
      <c r="A71" t="s">
        <v>1</v>
      </c>
      <c r="B71" t="s">
        <v>3532</v>
      </c>
      <c r="C71" t="s">
        <v>3533</v>
      </c>
      <c r="D71" t="s">
        <v>3551</v>
      </c>
      <c r="E71" t="s">
        <v>3552</v>
      </c>
      <c r="F71" t="s">
        <v>3428</v>
      </c>
      <c r="G71" t="s">
        <v>3553</v>
      </c>
    </row>
    <row r="72" spans="1:7" ht="11.25" customHeight="1">
      <c r="A72" t="s">
        <v>1</v>
      </c>
      <c r="B72" t="s">
        <v>95</v>
      </c>
      <c r="C72" t="s">
        <v>96</v>
      </c>
      <c r="D72" t="s">
        <v>3554</v>
      </c>
      <c r="E72" t="s">
        <v>3555</v>
      </c>
      <c r="F72" t="s">
        <v>3428</v>
      </c>
      <c r="G72" t="s">
        <v>3556</v>
      </c>
    </row>
    <row r="73" spans="1:7" ht="11.25" customHeight="1">
      <c r="A73" t="s">
        <v>1</v>
      </c>
      <c r="B73" t="s">
        <v>95</v>
      </c>
      <c r="C73" t="s">
        <v>96</v>
      </c>
      <c r="D73" t="s">
        <v>3557</v>
      </c>
      <c r="E73" t="s">
        <v>3558</v>
      </c>
      <c r="F73" t="s">
        <v>3428</v>
      </c>
      <c r="G73" t="s">
        <v>3559</v>
      </c>
    </row>
    <row r="74" spans="1:7" ht="11.25" customHeight="1">
      <c r="A74" t="s">
        <v>1</v>
      </c>
      <c r="B74" t="s">
        <v>95</v>
      </c>
      <c r="C74" t="s">
        <v>96</v>
      </c>
      <c r="D74" t="s">
        <v>3560</v>
      </c>
      <c r="E74" t="s">
        <v>3561</v>
      </c>
      <c r="F74" t="s">
        <v>3428</v>
      </c>
      <c r="G74" t="s">
        <v>3562</v>
      </c>
    </row>
    <row r="75" spans="1:7" ht="11.25" customHeight="1">
      <c r="A75" t="s">
        <v>1</v>
      </c>
      <c r="B75" t="s">
        <v>95</v>
      </c>
      <c r="C75" t="s">
        <v>96</v>
      </c>
      <c r="D75" t="s">
        <v>95</v>
      </c>
      <c r="E75" t="s">
        <v>96</v>
      </c>
      <c r="F75" t="s">
        <v>3422</v>
      </c>
      <c r="G75" t="s">
        <v>94</v>
      </c>
    </row>
    <row r="76" spans="1:7" ht="11.25" customHeight="1">
      <c r="A76" t="s">
        <v>1</v>
      </c>
      <c r="B76" t="s">
        <v>95</v>
      </c>
      <c r="C76" t="s">
        <v>96</v>
      </c>
      <c r="D76" t="s">
        <v>3563</v>
      </c>
      <c r="E76" t="s">
        <v>3564</v>
      </c>
      <c r="F76" t="s">
        <v>3428</v>
      </c>
      <c r="G76" t="s">
        <v>3565</v>
      </c>
    </row>
    <row r="77" spans="1:7" ht="11.25" customHeight="1">
      <c r="A77" t="s">
        <v>1</v>
      </c>
      <c r="B77" t="s">
        <v>95</v>
      </c>
      <c r="C77" t="s">
        <v>96</v>
      </c>
      <c r="D77" t="s">
        <v>3566</v>
      </c>
      <c r="E77" t="s">
        <v>3567</v>
      </c>
      <c r="F77" t="s">
        <v>3428</v>
      </c>
      <c r="G77" t="s">
        <v>3568</v>
      </c>
    </row>
    <row r="78" spans="1:7" ht="11.25" customHeight="1">
      <c r="A78" t="s">
        <v>1</v>
      </c>
      <c r="B78" t="s">
        <v>109</v>
      </c>
      <c r="C78" t="s">
        <v>110</v>
      </c>
      <c r="D78" t="s">
        <v>3569</v>
      </c>
      <c r="E78" t="s">
        <v>3570</v>
      </c>
      <c r="F78" t="s">
        <v>3428</v>
      </c>
      <c r="G78" t="s">
        <v>3571</v>
      </c>
    </row>
    <row r="79" spans="1:7" ht="11.25" customHeight="1">
      <c r="A79" t="s">
        <v>1</v>
      </c>
      <c r="B79" t="s">
        <v>109</v>
      </c>
      <c r="C79" t="s">
        <v>110</v>
      </c>
      <c r="D79" t="s">
        <v>128</v>
      </c>
      <c r="E79" t="s">
        <v>129</v>
      </c>
      <c r="F79" t="s">
        <v>3428</v>
      </c>
      <c r="G79" t="s">
        <v>127</v>
      </c>
    </row>
    <row r="80" spans="1:7" ht="11.25" customHeight="1">
      <c r="A80" t="s">
        <v>1</v>
      </c>
      <c r="B80" t="s">
        <v>109</v>
      </c>
      <c r="C80" t="s">
        <v>110</v>
      </c>
      <c r="D80" t="s">
        <v>109</v>
      </c>
      <c r="E80" t="s">
        <v>110</v>
      </c>
      <c r="F80" t="s">
        <v>3422</v>
      </c>
      <c r="G80" t="s">
        <v>108</v>
      </c>
    </row>
    <row r="81" spans="1:7" ht="11.25" customHeight="1">
      <c r="A81" t="s">
        <v>1</v>
      </c>
      <c r="B81" t="s">
        <v>109</v>
      </c>
      <c r="C81" t="s">
        <v>110</v>
      </c>
      <c r="D81" t="s">
        <v>132</v>
      </c>
      <c r="E81" t="s">
        <v>133</v>
      </c>
      <c r="F81" t="s">
        <v>3425</v>
      </c>
      <c r="G81" t="s">
        <v>131</v>
      </c>
    </row>
    <row r="82" spans="1:7" ht="11.25" customHeight="1">
      <c r="A82" t="s">
        <v>1</v>
      </c>
      <c r="B82" t="s">
        <v>109</v>
      </c>
      <c r="C82" t="s">
        <v>110</v>
      </c>
      <c r="D82" t="s">
        <v>3572</v>
      </c>
      <c r="E82" t="s">
        <v>3573</v>
      </c>
      <c r="F82" t="s">
        <v>3428</v>
      </c>
      <c r="G82" t="s">
        <v>3574</v>
      </c>
    </row>
    <row r="83" spans="1:7" ht="11.25" customHeight="1">
      <c r="A83" t="s">
        <v>1</v>
      </c>
      <c r="B83" t="s">
        <v>109</v>
      </c>
      <c r="C83" t="s">
        <v>110</v>
      </c>
      <c r="D83" t="s">
        <v>3575</v>
      </c>
      <c r="E83" t="s">
        <v>3576</v>
      </c>
      <c r="F83" t="s">
        <v>3428</v>
      </c>
      <c r="G83" t="s">
        <v>3577</v>
      </c>
    </row>
    <row r="84" spans="1:7" ht="11.25" customHeight="1">
      <c r="A84" t="s">
        <v>1</v>
      </c>
      <c r="B84" t="s">
        <v>109</v>
      </c>
      <c r="C84" t="s">
        <v>110</v>
      </c>
      <c r="D84" t="s">
        <v>124</v>
      </c>
      <c r="E84" t="s">
        <v>125</v>
      </c>
      <c r="F84" t="s">
        <v>3428</v>
      </c>
      <c r="G84" t="s">
        <v>123</v>
      </c>
    </row>
    <row r="85" spans="1:7" ht="11.25" customHeight="1">
      <c r="A85" t="s">
        <v>1</v>
      </c>
      <c r="B85" t="s">
        <v>106</v>
      </c>
      <c r="C85" t="s">
        <v>107</v>
      </c>
      <c r="D85" t="s">
        <v>1124</v>
      </c>
      <c r="E85" t="s">
        <v>1125</v>
      </c>
      <c r="F85" t="s">
        <v>3428</v>
      </c>
      <c r="G85" t="s">
        <v>3578</v>
      </c>
    </row>
    <row r="86" spans="1:7" ht="11.25" customHeight="1">
      <c r="A86" t="s">
        <v>1</v>
      </c>
      <c r="B86" t="s">
        <v>106</v>
      </c>
      <c r="C86" t="s">
        <v>107</v>
      </c>
      <c r="D86" t="s">
        <v>1149</v>
      </c>
      <c r="E86" t="s">
        <v>1150</v>
      </c>
      <c r="F86" t="s">
        <v>3428</v>
      </c>
      <c r="G86" t="s">
        <v>3579</v>
      </c>
    </row>
    <row r="87" spans="1:7" ht="11.25" customHeight="1">
      <c r="A87" t="s">
        <v>1</v>
      </c>
      <c r="B87" t="s">
        <v>106</v>
      </c>
      <c r="C87" t="s">
        <v>107</v>
      </c>
      <c r="D87" t="s">
        <v>3580</v>
      </c>
      <c r="E87" t="s">
        <v>3581</v>
      </c>
      <c r="F87" t="s">
        <v>3428</v>
      </c>
      <c r="G87" t="s">
        <v>3582</v>
      </c>
    </row>
    <row r="88" spans="1:7" ht="11.25" customHeight="1">
      <c r="A88" t="s">
        <v>1</v>
      </c>
      <c r="B88" t="s">
        <v>106</v>
      </c>
      <c r="C88" t="s">
        <v>107</v>
      </c>
      <c r="D88" t="s">
        <v>3583</v>
      </c>
      <c r="E88" t="s">
        <v>3584</v>
      </c>
      <c r="F88" t="s">
        <v>3428</v>
      </c>
      <c r="G88" t="s">
        <v>3585</v>
      </c>
    </row>
    <row r="89" spans="1:7" ht="11.25" customHeight="1">
      <c r="A89" t="s">
        <v>1</v>
      </c>
      <c r="B89" t="s">
        <v>106</v>
      </c>
      <c r="C89" t="s">
        <v>107</v>
      </c>
      <c r="D89" t="s">
        <v>3586</v>
      </c>
      <c r="E89" t="s">
        <v>3587</v>
      </c>
      <c r="F89" t="s">
        <v>3428</v>
      </c>
      <c r="G89" t="s">
        <v>3588</v>
      </c>
    </row>
    <row r="90" spans="1:7" ht="11.25" customHeight="1">
      <c r="A90" t="s">
        <v>1</v>
      </c>
      <c r="B90" t="s">
        <v>106</v>
      </c>
      <c r="C90" t="s">
        <v>107</v>
      </c>
      <c r="D90" t="s">
        <v>1134</v>
      </c>
      <c r="E90" t="s">
        <v>1135</v>
      </c>
      <c r="F90" t="s">
        <v>3428</v>
      </c>
      <c r="G90" t="s">
        <v>3589</v>
      </c>
    </row>
    <row r="91" spans="1:7" ht="11.25" customHeight="1">
      <c r="A91" t="s">
        <v>1</v>
      </c>
      <c r="B91" t="s">
        <v>106</v>
      </c>
      <c r="C91" t="s">
        <v>107</v>
      </c>
      <c r="D91" t="s">
        <v>3590</v>
      </c>
      <c r="E91" t="s">
        <v>3591</v>
      </c>
      <c r="F91" t="s">
        <v>3428</v>
      </c>
      <c r="G91" t="s">
        <v>3592</v>
      </c>
    </row>
    <row r="92" spans="1:7" ht="11.25" customHeight="1">
      <c r="A92" t="s">
        <v>1</v>
      </c>
      <c r="B92" t="s">
        <v>106</v>
      </c>
      <c r="C92" t="s">
        <v>107</v>
      </c>
      <c r="D92" t="s">
        <v>3593</v>
      </c>
      <c r="E92" t="s">
        <v>3594</v>
      </c>
      <c r="F92" t="s">
        <v>3428</v>
      </c>
      <c r="G92" t="s">
        <v>3595</v>
      </c>
    </row>
    <row r="93" spans="1:7" ht="11.25" customHeight="1">
      <c r="A93" t="s">
        <v>1</v>
      </c>
      <c r="B93" t="s">
        <v>106</v>
      </c>
      <c r="C93" t="s">
        <v>107</v>
      </c>
      <c r="D93" t="s">
        <v>106</v>
      </c>
      <c r="E93" t="s">
        <v>107</v>
      </c>
      <c r="F93" t="s">
        <v>3422</v>
      </c>
      <c r="G93" t="s">
        <v>105</v>
      </c>
    </row>
    <row r="94" spans="1:7" ht="11.25" customHeight="1">
      <c r="A94" t="s">
        <v>1</v>
      </c>
      <c r="B94" t="s">
        <v>106</v>
      </c>
      <c r="C94" t="s">
        <v>107</v>
      </c>
      <c r="D94" t="s">
        <v>120</v>
      </c>
      <c r="E94" t="s">
        <v>121</v>
      </c>
      <c r="F94" t="s">
        <v>3425</v>
      </c>
      <c r="G94" t="s">
        <v>119</v>
      </c>
    </row>
    <row r="95" spans="1:7" ht="11.25" customHeight="1">
      <c r="A95" t="s">
        <v>1</v>
      </c>
      <c r="B95" t="s">
        <v>106</v>
      </c>
      <c r="C95" t="s">
        <v>107</v>
      </c>
      <c r="D95" t="s">
        <v>3596</v>
      </c>
      <c r="E95" t="s">
        <v>3597</v>
      </c>
      <c r="F95" t="s">
        <v>3428</v>
      </c>
      <c r="G95" t="s">
        <v>3598</v>
      </c>
    </row>
    <row r="96" spans="1:7" ht="11.25" customHeight="1">
      <c r="A96" t="s">
        <v>1</v>
      </c>
      <c r="B96" t="s">
        <v>3599</v>
      </c>
      <c r="C96" t="s">
        <v>3600</v>
      </c>
      <c r="D96" t="s">
        <v>3601</v>
      </c>
      <c r="E96" t="s">
        <v>3602</v>
      </c>
      <c r="F96" t="s">
        <v>3474</v>
      </c>
      <c r="G96" t="s">
        <v>3603</v>
      </c>
    </row>
    <row r="97" spans="1:7" ht="11.25" customHeight="1">
      <c r="A97" t="s">
        <v>1</v>
      </c>
      <c r="B97" t="s">
        <v>3599</v>
      </c>
      <c r="C97" t="s">
        <v>3600</v>
      </c>
      <c r="D97" t="s">
        <v>3604</v>
      </c>
      <c r="E97" t="s">
        <v>3605</v>
      </c>
      <c r="F97" t="s">
        <v>3428</v>
      </c>
      <c r="G97" t="s">
        <v>3606</v>
      </c>
    </row>
    <row r="98" spans="1:7" ht="11.25" customHeight="1">
      <c r="A98" t="s">
        <v>1</v>
      </c>
      <c r="B98" t="s">
        <v>3599</v>
      </c>
      <c r="C98" t="s">
        <v>3600</v>
      </c>
      <c r="D98" t="s">
        <v>3607</v>
      </c>
      <c r="E98" t="s">
        <v>3608</v>
      </c>
      <c r="F98" t="s">
        <v>3428</v>
      </c>
      <c r="G98" t="s">
        <v>3609</v>
      </c>
    </row>
    <row r="99" spans="1:7" ht="11.25" customHeight="1">
      <c r="A99" t="s">
        <v>1</v>
      </c>
      <c r="B99" t="s">
        <v>3599</v>
      </c>
      <c r="C99" t="s">
        <v>3600</v>
      </c>
      <c r="D99" t="s">
        <v>3610</v>
      </c>
      <c r="E99" t="s">
        <v>3611</v>
      </c>
      <c r="F99" t="s">
        <v>3428</v>
      </c>
      <c r="G99" t="s">
        <v>1004</v>
      </c>
    </row>
    <row r="100" spans="1:7" ht="11.25" customHeight="1">
      <c r="A100" t="s">
        <v>1</v>
      </c>
      <c r="B100" t="s">
        <v>3599</v>
      </c>
      <c r="C100" t="s">
        <v>3600</v>
      </c>
      <c r="D100" t="s">
        <v>3599</v>
      </c>
      <c r="E100" t="s">
        <v>3600</v>
      </c>
      <c r="F100" t="s">
        <v>3422</v>
      </c>
      <c r="G100" t="s">
        <v>1050</v>
      </c>
    </row>
    <row r="101" spans="1:7" ht="11.25" customHeight="1">
      <c r="A101" t="s">
        <v>1</v>
      </c>
      <c r="B101" t="s">
        <v>3599</v>
      </c>
      <c r="C101" t="s">
        <v>3600</v>
      </c>
      <c r="D101" t="s">
        <v>3612</v>
      </c>
      <c r="E101" t="s">
        <v>3613</v>
      </c>
      <c r="F101" t="s">
        <v>3425</v>
      </c>
      <c r="G101" t="s">
        <v>3614</v>
      </c>
    </row>
    <row r="102" spans="1:7" ht="11.25" customHeight="1">
      <c r="A102" t="s">
        <v>1</v>
      </c>
      <c r="B102" t="s">
        <v>3599</v>
      </c>
      <c r="C102" t="s">
        <v>3600</v>
      </c>
      <c r="D102" t="s">
        <v>3615</v>
      </c>
      <c r="E102" t="s">
        <v>3616</v>
      </c>
      <c r="F102" t="s">
        <v>3428</v>
      </c>
      <c r="G102" t="s">
        <v>3617</v>
      </c>
    </row>
    <row r="103" spans="1:7" ht="11.25" customHeight="1">
      <c r="A103" t="s">
        <v>1</v>
      </c>
      <c r="B103" t="s">
        <v>137</v>
      </c>
      <c r="C103" t="s">
        <v>138</v>
      </c>
      <c r="D103" t="s">
        <v>3618</v>
      </c>
      <c r="E103" t="s">
        <v>3619</v>
      </c>
      <c r="F103" t="s">
        <v>3428</v>
      </c>
      <c r="G103" t="s">
        <v>3620</v>
      </c>
    </row>
    <row r="104" spans="1:7" ht="11.25" customHeight="1">
      <c r="A104" t="s">
        <v>1</v>
      </c>
      <c r="B104" t="s">
        <v>137</v>
      </c>
      <c r="C104" t="s">
        <v>138</v>
      </c>
      <c r="D104" t="s">
        <v>3621</v>
      </c>
      <c r="E104" t="s">
        <v>3622</v>
      </c>
      <c r="F104" t="s">
        <v>3428</v>
      </c>
      <c r="G104" t="s">
        <v>3623</v>
      </c>
    </row>
    <row r="105" spans="1:7" ht="11.25" customHeight="1">
      <c r="A105" t="s">
        <v>1</v>
      </c>
      <c r="B105" t="s">
        <v>137</v>
      </c>
      <c r="C105" t="s">
        <v>138</v>
      </c>
      <c r="D105" t="s">
        <v>3624</v>
      </c>
      <c r="E105" t="s">
        <v>3625</v>
      </c>
      <c r="F105" t="s">
        <v>3428</v>
      </c>
      <c r="G105" t="s">
        <v>3626</v>
      </c>
    </row>
    <row r="106" spans="1:7" ht="11.25" customHeight="1">
      <c r="A106" t="s">
        <v>1</v>
      </c>
      <c r="B106" t="s">
        <v>137</v>
      </c>
      <c r="C106" t="s">
        <v>138</v>
      </c>
      <c r="D106" t="s">
        <v>3627</v>
      </c>
      <c r="E106" t="s">
        <v>3628</v>
      </c>
      <c r="F106" t="s">
        <v>3428</v>
      </c>
      <c r="G106" t="s">
        <v>3629</v>
      </c>
    </row>
    <row r="107" spans="1:7" ht="11.25" customHeight="1">
      <c r="A107" t="s">
        <v>1</v>
      </c>
      <c r="B107" t="s">
        <v>137</v>
      </c>
      <c r="C107" t="s">
        <v>138</v>
      </c>
      <c r="D107" t="s">
        <v>3630</v>
      </c>
      <c r="E107" t="s">
        <v>3631</v>
      </c>
      <c r="F107" t="s">
        <v>3428</v>
      </c>
      <c r="G107" t="s">
        <v>3632</v>
      </c>
    </row>
    <row r="108" spans="1:7" ht="11.25" customHeight="1">
      <c r="A108" t="s">
        <v>1</v>
      </c>
      <c r="B108" t="s">
        <v>137</v>
      </c>
      <c r="C108" t="s">
        <v>138</v>
      </c>
      <c r="D108" t="s">
        <v>156</v>
      </c>
      <c r="E108" t="s">
        <v>157</v>
      </c>
      <c r="F108" t="s">
        <v>3428</v>
      </c>
      <c r="G108" t="s">
        <v>155</v>
      </c>
    </row>
    <row r="109" spans="1:7" ht="11.25" customHeight="1">
      <c r="A109" t="s">
        <v>1</v>
      </c>
      <c r="B109" t="s">
        <v>137</v>
      </c>
      <c r="C109" t="s">
        <v>138</v>
      </c>
      <c r="D109" t="s">
        <v>3633</v>
      </c>
      <c r="E109" t="s">
        <v>3634</v>
      </c>
      <c r="F109" t="s">
        <v>3428</v>
      </c>
      <c r="G109" t="s">
        <v>3635</v>
      </c>
    </row>
    <row r="110" spans="1:7" ht="11.25" customHeight="1">
      <c r="A110" t="s">
        <v>1</v>
      </c>
      <c r="B110" t="s">
        <v>137</v>
      </c>
      <c r="C110" t="s">
        <v>138</v>
      </c>
      <c r="D110" t="s">
        <v>3636</v>
      </c>
      <c r="E110" t="s">
        <v>3637</v>
      </c>
      <c r="F110" t="s">
        <v>3428</v>
      </c>
      <c r="G110" t="s">
        <v>705</v>
      </c>
    </row>
    <row r="111" spans="1:7" ht="11.25" customHeight="1">
      <c r="A111" t="s">
        <v>1</v>
      </c>
      <c r="B111" t="s">
        <v>137</v>
      </c>
      <c r="C111" t="s">
        <v>138</v>
      </c>
      <c r="D111" t="s">
        <v>3638</v>
      </c>
      <c r="E111" t="s">
        <v>3639</v>
      </c>
      <c r="F111" t="s">
        <v>3428</v>
      </c>
      <c r="G111" t="s">
        <v>3640</v>
      </c>
    </row>
    <row r="112" spans="1:7" ht="11.25" customHeight="1">
      <c r="A112" t="s">
        <v>1</v>
      </c>
      <c r="B112" t="s">
        <v>137</v>
      </c>
      <c r="C112" t="s">
        <v>138</v>
      </c>
      <c r="D112" t="s">
        <v>3641</v>
      </c>
      <c r="E112" t="s">
        <v>3642</v>
      </c>
      <c r="F112" t="s">
        <v>3428</v>
      </c>
      <c r="G112" t="s">
        <v>3643</v>
      </c>
    </row>
    <row r="113" spans="1:7" ht="11.25" customHeight="1">
      <c r="A113" t="s">
        <v>1</v>
      </c>
      <c r="B113" t="s">
        <v>137</v>
      </c>
      <c r="C113" t="s">
        <v>138</v>
      </c>
      <c r="D113" t="s">
        <v>3644</v>
      </c>
      <c r="E113" t="s">
        <v>3645</v>
      </c>
      <c r="F113" t="s">
        <v>3428</v>
      </c>
      <c r="G113" t="s">
        <v>3646</v>
      </c>
    </row>
    <row r="114" spans="1:7" ht="11.25" customHeight="1">
      <c r="A114" t="s">
        <v>1</v>
      </c>
      <c r="B114" t="s">
        <v>137</v>
      </c>
      <c r="C114" t="s">
        <v>138</v>
      </c>
      <c r="D114" t="s">
        <v>151</v>
      </c>
      <c r="E114" t="s">
        <v>152</v>
      </c>
      <c r="F114" t="s">
        <v>3425</v>
      </c>
      <c r="G114" t="s">
        <v>150</v>
      </c>
    </row>
    <row r="115" spans="1:7" ht="11.25" customHeight="1">
      <c r="A115" t="s">
        <v>1</v>
      </c>
      <c r="B115" t="s">
        <v>137</v>
      </c>
      <c r="C115" t="s">
        <v>138</v>
      </c>
      <c r="D115" t="s">
        <v>3647</v>
      </c>
      <c r="E115" t="s">
        <v>3648</v>
      </c>
      <c r="F115" t="s">
        <v>3428</v>
      </c>
      <c r="G115" t="s">
        <v>3649</v>
      </c>
    </row>
    <row r="116" spans="1:7" ht="11.25" customHeight="1">
      <c r="A116" t="s">
        <v>1</v>
      </c>
      <c r="B116" t="s">
        <v>186</v>
      </c>
      <c r="C116" t="s">
        <v>3650</v>
      </c>
      <c r="D116" t="s">
        <v>3651</v>
      </c>
      <c r="E116" t="s">
        <v>3652</v>
      </c>
      <c r="F116" t="s">
        <v>3428</v>
      </c>
      <c r="G116" t="s">
        <v>3653</v>
      </c>
    </row>
    <row r="117" spans="1:7" ht="11.25" customHeight="1">
      <c r="A117" t="s">
        <v>1</v>
      </c>
      <c r="B117" t="s">
        <v>186</v>
      </c>
      <c r="C117" t="s">
        <v>3650</v>
      </c>
      <c r="D117" t="s">
        <v>3654</v>
      </c>
      <c r="E117" t="s">
        <v>3655</v>
      </c>
      <c r="F117" t="s">
        <v>3428</v>
      </c>
      <c r="G117" t="s">
        <v>3656</v>
      </c>
    </row>
    <row r="118" spans="1:7" ht="11.25" customHeight="1">
      <c r="A118" t="s">
        <v>1</v>
      </c>
      <c r="B118" t="s">
        <v>186</v>
      </c>
      <c r="C118" t="s">
        <v>3650</v>
      </c>
      <c r="D118" t="s">
        <v>3657</v>
      </c>
      <c r="E118" t="s">
        <v>3658</v>
      </c>
      <c r="F118" t="s">
        <v>3428</v>
      </c>
      <c r="G118" t="s">
        <v>3659</v>
      </c>
    </row>
    <row r="119" spans="1:7" ht="11.25" customHeight="1">
      <c r="A119" t="s">
        <v>1</v>
      </c>
      <c r="B119" t="s">
        <v>186</v>
      </c>
      <c r="C119" t="s">
        <v>3650</v>
      </c>
      <c r="D119" t="s">
        <v>3660</v>
      </c>
      <c r="E119" t="s">
        <v>3661</v>
      </c>
      <c r="F119" t="s">
        <v>3428</v>
      </c>
      <c r="G119" t="s">
        <v>3662</v>
      </c>
    </row>
    <row r="120" spans="1:7" ht="11.25" customHeight="1">
      <c r="A120" t="s">
        <v>1</v>
      </c>
      <c r="B120" t="s">
        <v>186</v>
      </c>
      <c r="C120" t="s">
        <v>3650</v>
      </c>
      <c r="D120" t="s">
        <v>3663</v>
      </c>
      <c r="E120" t="s">
        <v>3664</v>
      </c>
      <c r="F120" t="s">
        <v>3428</v>
      </c>
      <c r="G120" t="s">
        <v>3665</v>
      </c>
    </row>
    <row r="121" spans="1:7" ht="11.25" customHeight="1">
      <c r="A121" t="s">
        <v>1</v>
      </c>
      <c r="B121" t="s">
        <v>186</v>
      </c>
      <c r="C121" t="s">
        <v>3650</v>
      </c>
      <c r="D121" t="s">
        <v>3666</v>
      </c>
      <c r="E121" t="s">
        <v>3667</v>
      </c>
      <c r="F121" t="s">
        <v>3428</v>
      </c>
      <c r="G121" t="s">
        <v>3668</v>
      </c>
    </row>
    <row r="122" spans="1:7" ht="11.25" customHeight="1">
      <c r="A122" t="s">
        <v>1</v>
      </c>
      <c r="B122" t="s">
        <v>186</v>
      </c>
      <c r="C122" t="s">
        <v>3650</v>
      </c>
      <c r="D122" t="s">
        <v>187</v>
      </c>
      <c r="E122" t="s">
        <v>188</v>
      </c>
      <c r="F122" t="s">
        <v>3428</v>
      </c>
      <c r="G122" t="s">
        <v>185</v>
      </c>
    </row>
    <row r="123" spans="1:7" ht="11.25" customHeight="1">
      <c r="A123" t="s">
        <v>1</v>
      </c>
      <c r="B123" t="s">
        <v>186</v>
      </c>
      <c r="C123" t="s">
        <v>3650</v>
      </c>
      <c r="D123" t="s">
        <v>3669</v>
      </c>
      <c r="E123" t="s">
        <v>3670</v>
      </c>
      <c r="F123" t="s">
        <v>3428</v>
      </c>
      <c r="G123" t="s">
        <v>3671</v>
      </c>
    </row>
    <row r="124" spans="1:7" ht="11.25" customHeight="1">
      <c r="A124" t="s">
        <v>1</v>
      </c>
      <c r="B124" t="s">
        <v>186</v>
      </c>
      <c r="C124" t="s">
        <v>3650</v>
      </c>
      <c r="D124" t="s">
        <v>3672</v>
      </c>
      <c r="E124" t="s">
        <v>3673</v>
      </c>
      <c r="F124" t="s">
        <v>3428</v>
      </c>
      <c r="G124" t="s">
        <v>3674</v>
      </c>
    </row>
    <row r="125" spans="1:7" ht="11.25" customHeight="1">
      <c r="A125" t="s">
        <v>1</v>
      </c>
      <c r="B125" t="s">
        <v>186</v>
      </c>
      <c r="C125" t="s">
        <v>3650</v>
      </c>
      <c r="D125" t="s">
        <v>3675</v>
      </c>
      <c r="E125" t="s">
        <v>3676</v>
      </c>
      <c r="F125" t="s">
        <v>3428</v>
      </c>
      <c r="G125" t="s">
        <v>3677</v>
      </c>
    </row>
    <row r="126" spans="1:7" ht="11.25" customHeight="1">
      <c r="A126" t="s">
        <v>1</v>
      </c>
      <c r="B126" t="s">
        <v>186</v>
      </c>
      <c r="C126" t="s">
        <v>3650</v>
      </c>
      <c r="D126" t="s">
        <v>3678</v>
      </c>
      <c r="E126" t="s">
        <v>3679</v>
      </c>
      <c r="F126" t="s">
        <v>3428</v>
      </c>
      <c r="G126" t="s">
        <v>3680</v>
      </c>
    </row>
    <row r="127" spans="1:7" ht="11.25" customHeight="1">
      <c r="A127" t="s">
        <v>1</v>
      </c>
      <c r="B127" t="s">
        <v>186</v>
      </c>
      <c r="C127" t="s">
        <v>3650</v>
      </c>
      <c r="D127" t="s">
        <v>3681</v>
      </c>
      <c r="E127" t="s">
        <v>3682</v>
      </c>
      <c r="F127" t="s">
        <v>3428</v>
      </c>
      <c r="G127" t="s">
        <v>3683</v>
      </c>
    </row>
    <row r="128" spans="1:7" ht="11.25" customHeight="1">
      <c r="A128" t="s">
        <v>1</v>
      </c>
      <c r="B128" t="s">
        <v>186</v>
      </c>
      <c r="C128" t="s">
        <v>3650</v>
      </c>
      <c r="D128" t="s">
        <v>3684</v>
      </c>
      <c r="E128" t="s">
        <v>3685</v>
      </c>
      <c r="F128" t="s">
        <v>3428</v>
      </c>
      <c r="G128" t="s">
        <v>3686</v>
      </c>
    </row>
    <row r="129" spans="1:7" ht="11.25" customHeight="1">
      <c r="A129" t="s">
        <v>1</v>
      </c>
      <c r="B129" t="s">
        <v>186</v>
      </c>
      <c r="C129" t="s">
        <v>3650</v>
      </c>
      <c r="D129" t="s">
        <v>3687</v>
      </c>
      <c r="E129" t="s">
        <v>3688</v>
      </c>
      <c r="F129" t="s">
        <v>3428</v>
      </c>
      <c r="G129" t="s">
        <v>3689</v>
      </c>
    </row>
    <row r="130" spans="1:7" ht="11.25" customHeight="1">
      <c r="A130" t="s">
        <v>1</v>
      </c>
      <c r="B130" t="s">
        <v>186</v>
      </c>
      <c r="C130" t="s">
        <v>3650</v>
      </c>
      <c r="D130" t="s">
        <v>3690</v>
      </c>
      <c r="E130" t="s">
        <v>3691</v>
      </c>
      <c r="F130" t="s">
        <v>3428</v>
      </c>
      <c r="G130" t="s">
        <v>3692</v>
      </c>
    </row>
    <row r="131" spans="1:7" ht="11.25" customHeight="1">
      <c r="A131" t="s">
        <v>1</v>
      </c>
      <c r="B131" t="s">
        <v>186</v>
      </c>
      <c r="C131" t="s">
        <v>3650</v>
      </c>
      <c r="D131" t="s">
        <v>191</v>
      </c>
      <c r="E131" t="s">
        <v>192</v>
      </c>
      <c r="F131" t="s">
        <v>3428</v>
      </c>
      <c r="G131" t="s">
        <v>190</v>
      </c>
    </row>
    <row r="132" spans="1:7" ht="11.25" customHeight="1">
      <c r="A132" t="s">
        <v>1</v>
      </c>
      <c r="B132" t="s">
        <v>186</v>
      </c>
      <c r="C132" t="s">
        <v>3650</v>
      </c>
      <c r="D132" t="s">
        <v>186</v>
      </c>
      <c r="E132" t="s">
        <v>3650</v>
      </c>
      <c r="F132" t="s">
        <v>3422</v>
      </c>
      <c r="G132" t="s">
        <v>3693</v>
      </c>
    </row>
    <row r="133" spans="1:7" ht="11.25" customHeight="1">
      <c r="A133" t="s">
        <v>1</v>
      </c>
      <c r="B133" t="s">
        <v>186</v>
      </c>
      <c r="C133" t="s">
        <v>3650</v>
      </c>
      <c r="D133" t="s">
        <v>3694</v>
      </c>
      <c r="E133" t="s">
        <v>3695</v>
      </c>
      <c r="F133" t="s">
        <v>3428</v>
      </c>
      <c r="G133" t="s">
        <v>3696</v>
      </c>
    </row>
    <row r="134" spans="1:7" ht="11.25" customHeight="1">
      <c r="A134" t="s">
        <v>1</v>
      </c>
      <c r="B134" t="s">
        <v>186</v>
      </c>
      <c r="C134" t="s">
        <v>3650</v>
      </c>
      <c r="D134" t="s">
        <v>196</v>
      </c>
      <c r="E134" t="s">
        <v>197</v>
      </c>
      <c r="F134" t="s">
        <v>3428</v>
      </c>
      <c r="G134" t="s">
        <v>195</v>
      </c>
    </row>
    <row r="135" spans="1:7" ht="11.25" customHeight="1">
      <c r="A135" t="s">
        <v>1</v>
      </c>
      <c r="B135" t="s">
        <v>186</v>
      </c>
      <c r="C135" t="s">
        <v>3650</v>
      </c>
      <c r="D135" t="s">
        <v>3697</v>
      </c>
      <c r="E135" t="s">
        <v>3698</v>
      </c>
      <c r="F135" t="s">
        <v>3428</v>
      </c>
      <c r="G135" t="s">
        <v>3699</v>
      </c>
    </row>
    <row r="136" spans="1:7" ht="11.25" customHeight="1">
      <c r="A136" t="s">
        <v>1</v>
      </c>
      <c r="B136" t="s">
        <v>98</v>
      </c>
      <c r="C136" t="s">
        <v>99</v>
      </c>
      <c r="D136" t="s">
        <v>3700</v>
      </c>
      <c r="E136" t="s">
        <v>3701</v>
      </c>
      <c r="F136" t="s">
        <v>3428</v>
      </c>
      <c r="G136" t="s">
        <v>3702</v>
      </c>
    </row>
    <row r="137" spans="1:7" ht="11.25" customHeight="1">
      <c r="A137" t="s">
        <v>1</v>
      </c>
      <c r="B137" t="s">
        <v>98</v>
      </c>
      <c r="C137" t="s">
        <v>99</v>
      </c>
      <c r="D137" t="s">
        <v>3703</v>
      </c>
      <c r="E137" t="s">
        <v>3704</v>
      </c>
      <c r="F137" t="s">
        <v>3428</v>
      </c>
      <c r="G137" t="s">
        <v>3705</v>
      </c>
    </row>
    <row r="138" spans="1:7" ht="11.25" customHeight="1">
      <c r="A138" t="s">
        <v>1</v>
      </c>
      <c r="B138" t="s">
        <v>98</v>
      </c>
      <c r="C138" t="s">
        <v>99</v>
      </c>
      <c r="D138" t="s">
        <v>3706</v>
      </c>
      <c r="E138" t="s">
        <v>3707</v>
      </c>
      <c r="F138" t="s">
        <v>3428</v>
      </c>
      <c r="G138" t="s">
        <v>3708</v>
      </c>
    </row>
    <row r="139" spans="1:7" ht="11.25" customHeight="1">
      <c r="A139" t="s">
        <v>1</v>
      </c>
      <c r="B139" t="s">
        <v>98</v>
      </c>
      <c r="C139" t="s">
        <v>99</v>
      </c>
      <c r="D139" t="s">
        <v>3449</v>
      </c>
      <c r="E139" t="s">
        <v>3709</v>
      </c>
      <c r="F139" t="s">
        <v>3428</v>
      </c>
      <c r="G139" t="s">
        <v>3710</v>
      </c>
    </row>
    <row r="140" spans="1:7" ht="11.25" customHeight="1">
      <c r="A140" t="s">
        <v>1</v>
      </c>
      <c r="B140" t="s">
        <v>98</v>
      </c>
      <c r="C140" t="s">
        <v>99</v>
      </c>
      <c r="D140" t="s">
        <v>98</v>
      </c>
      <c r="E140" t="s">
        <v>99</v>
      </c>
      <c r="F140" t="s">
        <v>3422</v>
      </c>
      <c r="G140" t="s">
        <v>97</v>
      </c>
    </row>
    <row r="141" spans="1:7" ht="11.25" customHeight="1">
      <c r="A141" t="s">
        <v>1</v>
      </c>
      <c r="B141" t="s">
        <v>98</v>
      </c>
      <c r="C141" t="s">
        <v>99</v>
      </c>
      <c r="D141" t="s">
        <v>3711</v>
      </c>
      <c r="E141" t="s">
        <v>3712</v>
      </c>
      <c r="F141" t="s">
        <v>3425</v>
      </c>
      <c r="G141" t="s">
        <v>3713</v>
      </c>
    </row>
    <row r="142" spans="1:7" ht="11.25" customHeight="1">
      <c r="A142" t="s">
        <v>1</v>
      </c>
      <c r="B142" t="s">
        <v>3714</v>
      </c>
      <c r="C142" t="s">
        <v>3715</v>
      </c>
      <c r="D142" t="s">
        <v>3716</v>
      </c>
      <c r="E142" t="s">
        <v>3717</v>
      </c>
      <c r="F142" t="s">
        <v>3428</v>
      </c>
      <c r="G142" t="s">
        <v>3718</v>
      </c>
    </row>
    <row r="143" spans="1:7" ht="11.25" customHeight="1">
      <c r="A143" t="s">
        <v>1</v>
      </c>
      <c r="B143" t="s">
        <v>3714</v>
      </c>
      <c r="C143" t="s">
        <v>3715</v>
      </c>
      <c r="D143" t="s">
        <v>3719</v>
      </c>
      <c r="E143" t="s">
        <v>3720</v>
      </c>
      <c r="F143" t="s">
        <v>3428</v>
      </c>
      <c r="G143" t="s">
        <v>3721</v>
      </c>
    </row>
    <row r="144" spans="1:7" ht="11.25" customHeight="1">
      <c r="A144" t="s">
        <v>1</v>
      </c>
      <c r="B144" t="s">
        <v>3714</v>
      </c>
      <c r="C144" t="s">
        <v>3715</v>
      </c>
      <c r="D144" t="s">
        <v>3722</v>
      </c>
      <c r="E144" t="s">
        <v>3723</v>
      </c>
      <c r="F144" t="s">
        <v>3428</v>
      </c>
      <c r="G144" t="s">
        <v>3724</v>
      </c>
    </row>
    <row r="145" spans="1:7" ht="11.25" customHeight="1">
      <c r="A145" t="s">
        <v>1</v>
      </c>
      <c r="B145" t="s">
        <v>3714</v>
      </c>
      <c r="C145" t="s">
        <v>3715</v>
      </c>
      <c r="D145" t="s">
        <v>3714</v>
      </c>
      <c r="E145" t="s">
        <v>3715</v>
      </c>
      <c r="F145" t="s">
        <v>3422</v>
      </c>
      <c r="G145" t="s">
        <v>3725</v>
      </c>
    </row>
    <row r="146" spans="1:7" ht="11.25" customHeight="1">
      <c r="A146" t="s">
        <v>1</v>
      </c>
      <c r="B146" t="s">
        <v>3714</v>
      </c>
      <c r="C146" t="s">
        <v>3715</v>
      </c>
      <c r="D146" t="s">
        <v>3726</v>
      </c>
      <c r="E146" t="s">
        <v>3727</v>
      </c>
      <c r="F146" t="s">
        <v>3428</v>
      </c>
      <c r="G146" t="s">
        <v>3728</v>
      </c>
    </row>
    <row r="147" spans="1:7" ht="11.25" customHeight="1">
      <c r="A147" t="s">
        <v>1</v>
      </c>
      <c r="B147" t="s">
        <v>3729</v>
      </c>
      <c r="C147" t="s">
        <v>3730</v>
      </c>
      <c r="D147" t="s">
        <v>3731</v>
      </c>
      <c r="E147" t="s">
        <v>3732</v>
      </c>
      <c r="F147" t="s">
        <v>3428</v>
      </c>
      <c r="G147" t="s">
        <v>3733</v>
      </c>
    </row>
    <row r="148" spans="1:7" ht="11.25" customHeight="1">
      <c r="A148" t="s">
        <v>1</v>
      </c>
      <c r="B148" t="s">
        <v>3729</v>
      </c>
      <c r="C148" t="s">
        <v>3730</v>
      </c>
      <c r="D148" t="s">
        <v>3734</v>
      </c>
      <c r="E148" t="s">
        <v>3735</v>
      </c>
      <c r="F148" t="s">
        <v>3428</v>
      </c>
      <c r="G148" t="s">
        <v>3736</v>
      </c>
    </row>
    <row r="149" spans="1:7" ht="11.25" customHeight="1">
      <c r="A149" t="s">
        <v>1</v>
      </c>
      <c r="B149" t="s">
        <v>3729</v>
      </c>
      <c r="C149" t="s">
        <v>3730</v>
      </c>
      <c r="D149" t="s">
        <v>3729</v>
      </c>
      <c r="E149" t="s">
        <v>3730</v>
      </c>
      <c r="F149" t="s">
        <v>3422</v>
      </c>
      <c r="G149" t="s">
        <v>3737</v>
      </c>
    </row>
    <row r="150" spans="1:7" ht="11.25" customHeight="1">
      <c r="A150" t="s">
        <v>1</v>
      </c>
      <c r="B150" t="s">
        <v>3729</v>
      </c>
      <c r="C150" t="s">
        <v>3730</v>
      </c>
      <c r="D150" t="s">
        <v>3738</v>
      </c>
      <c r="E150" t="s">
        <v>3739</v>
      </c>
      <c r="F150" t="s">
        <v>3428</v>
      </c>
      <c r="G150" t="s">
        <v>3740</v>
      </c>
    </row>
    <row r="151" spans="1:7" ht="11.25" customHeight="1">
      <c r="A151" t="s">
        <v>1</v>
      </c>
      <c r="B151" t="s">
        <v>3741</v>
      </c>
      <c r="C151" t="s">
        <v>3742</v>
      </c>
      <c r="D151" t="s">
        <v>3743</v>
      </c>
      <c r="E151" t="s">
        <v>3744</v>
      </c>
      <c r="F151" t="s">
        <v>3428</v>
      </c>
      <c r="G151" t="s">
        <v>3745</v>
      </c>
    </row>
    <row r="152" spans="1:7" ht="11.25" customHeight="1">
      <c r="A152" t="s">
        <v>1</v>
      </c>
      <c r="B152" t="s">
        <v>3741</v>
      </c>
      <c r="C152" t="s">
        <v>3742</v>
      </c>
      <c r="D152" t="s">
        <v>3746</v>
      </c>
      <c r="E152" t="s">
        <v>3747</v>
      </c>
      <c r="F152" t="s">
        <v>3428</v>
      </c>
      <c r="G152" t="s">
        <v>3748</v>
      </c>
    </row>
    <row r="153" spans="1:7" ht="11.25" customHeight="1">
      <c r="A153" t="s">
        <v>1</v>
      </c>
      <c r="B153" t="s">
        <v>3741</v>
      </c>
      <c r="C153" t="s">
        <v>3742</v>
      </c>
      <c r="D153" t="s">
        <v>3749</v>
      </c>
      <c r="E153" t="s">
        <v>3750</v>
      </c>
      <c r="F153" t="s">
        <v>3428</v>
      </c>
      <c r="G153" t="s">
        <v>3751</v>
      </c>
    </row>
    <row r="154" spans="1:7" ht="11.25" customHeight="1">
      <c r="A154" t="s">
        <v>1</v>
      </c>
      <c r="B154" t="s">
        <v>3741</v>
      </c>
      <c r="C154" t="s">
        <v>3742</v>
      </c>
      <c r="D154" t="s">
        <v>3752</v>
      </c>
      <c r="E154" t="s">
        <v>3753</v>
      </c>
      <c r="F154" t="s">
        <v>3428</v>
      </c>
      <c r="G154" t="s">
        <v>3754</v>
      </c>
    </row>
    <row r="155" spans="1:7" ht="11.25" customHeight="1">
      <c r="A155" t="s">
        <v>1</v>
      </c>
      <c r="B155" t="s">
        <v>3741</v>
      </c>
      <c r="C155" t="s">
        <v>3742</v>
      </c>
      <c r="D155" t="s">
        <v>3755</v>
      </c>
      <c r="E155" t="s">
        <v>3756</v>
      </c>
      <c r="F155" t="s">
        <v>3428</v>
      </c>
      <c r="G155" t="s">
        <v>3757</v>
      </c>
    </row>
    <row r="156" spans="1:7" ht="11.25" customHeight="1">
      <c r="A156" t="s">
        <v>1</v>
      </c>
      <c r="B156" t="s">
        <v>3741</v>
      </c>
      <c r="C156" t="s">
        <v>3742</v>
      </c>
      <c r="D156" t="s">
        <v>3741</v>
      </c>
      <c r="E156" t="s">
        <v>3742</v>
      </c>
      <c r="F156" t="s">
        <v>3422</v>
      </c>
      <c r="G156" t="s">
        <v>3758</v>
      </c>
    </row>
    <row r="157" spans="1:7" ht="11.25" customHeight="1">
      <c r="A157" t="s">
        <v>1</v>
      </c>
      <c r="B157" t="s">
        <v>3741</v>
      </c>
      <c r="C157" t="s">
        <v>3742</v>
      </c>
      <c r="D157" t="s">
        <v>3759</v>
      </c>
      <c r="E157" t="s">
        <v>3760</v>
      </c>
      <c r="F157" t="s">
        <v>3474</v>
      </c>
      <c r="G157" t="s">
        <v>3761</v>
      </c>
    </row>
    <row r="158" spans="1:7" ht="11.25" customHeight="1">
      <c r="A158" t="s">
        <v>1</v>
      </c>
      <c r="B158" t="s">
        <v>3741</v>
      </c>
      <c r="C158" t="s">
        <v>3742</v>
      </c>
      <c r="D158" t="s">
        <v>3762</v>
      </c>
      <c r="E158" t="s">
        <v>3763</v>
      </c>
      <c r="F158" t="s">
        <v>3428</v>
      </c>
      <c r="G158" t="s">
        <v>3764</v>
      </c>
    </row>
    <row r="159" spans="1:7" ht="11.25" customHeight="1">
      <c r="A159" t="s">
        <v>1</v>
      </c>
      <c r="B159" t="s">
        <v>146</v>
      </c>
      <c r="C159" t="s">
        <v>147</v>
      </c>
      <c r="D159" t="s">
        <v>3765</v>
      </c>
      <c r="E159" t="s">
        <v>3766</v>
      </c>
      <c r="F159" t="s">
        <v>3428</v>
      </c>
      <c r="G159" t="s">
        <v>3767</v>
      </c>
    </row>
    <row r="160" spans="1:7" ht="11.25" customHeight="1">
      <c r="A160" t="s">
        <v>1</v>
      </c>
      <c r="B160" t="s">
        <v>146</v>
      </c>
      <c r="C160" t="s">
        <v>147</v>
      </c>
      <c r="D160" t="s">
        <v>3768</v>
      </c>
      <c r="E160" t="s">
        <v>3769</v>
      </c>
      <c r="F160" t="s">
        <v>3428</v>
      </c>
      <c r="G160" t="s">
        <v>3770</v>
      </c>
    </row>
    <row r="161" spans="1:7" ht="11.25" customHeight="1">
      <c r="A161" t="s">
        <v>1</v>
      </c>
      <c r="B161" t="s">
        <v>146</v>
      </c>
      <c r="C161" t="s">
        <v>147</v>
      </c>
      <c r="D161" t="s">
        <v>172</v>
      </c>
      <c r="E161" t="s">
        <v>173</v>
      </c>
      <c r="F161" t="s">
        <v>3428</v>
      </c>
      <c r="G161" t="s">
        <v>171</v>
      </c>
    </row>
    <row r="162" spans="1:7" ht="11.25" customHeight="1">
      <c r="A162" t="s">
        <v>1</v>
      </c>
      <c r="B162" t="s">
        <v>146</v>
      </c>
      <c r="C162" t="s">
        <v>147</v>
      </c>
      <c r="D162" t="s">
        <v>3771</v>
      </c>
      <c r="E162" t="s">
        <v>3772</v>
      </c>
      <c r="F162" t="s">
        <v>3428</v>
      </c>
      <c r="G162" t="s">
        <v>3773</v>
      </c>
    </row>
    <row r="163" spans="1:7" ht="11.25" customHeight="1">
      <c r="A163" t="s">
        <v>1</v>
      </c>
      <c r="B163" t="s">
        <v>146</v>
      </c>
      <c r="C163" t="s">
        <v>147</v>
      </c>
      <c r="D163" t="s">
        <v>3774</v>
      </c>
      <c r="E163" t="s">
        <v>3775</v>
      </c>
      <c r="F163" t="s">
        <v>3428</v>
      </c>
      <c r="G163" t="s">
        <v>3776</v>
      </c>
    </row>
    <row r="164" spans="1:7" ht="11.25" customHeight="1">
      <c r="A164" t="s">
        <v>1</v>
      </c>
      <c r="B164" t="s">
        <v>146</v>
      </c>
      <c r="C164" t="s">
        <v>147</v>
      </c>
      <c r="D164" t="s">
        <v>146</v>
      </c>
      <c r="E164" t="s">
        <v>147</v>
      </c>
      <c r="F164" t="s">
        <v>3422</v>
      </c>
      <c r="G164" t="s">
        <v>145</v>
      </c>
    </row>
    <row r="165" spans="1:7" ht="11.25" customHeight="1">
      <c r="A165" t="s">
        <v>1</v>
      </c>
      <c r="B165" t="s">
        <v>146</v>
      </c>
      <c r="C165" t="s">
        <v>147</v>
      </c>
      <c r="D165" t="s">
        <v>167</v>
      </c>
      <c r="E165" t="s">
        <v>168</v>
      </c>
      <c r="F165" t="s">
        <v>3474</v>
      </c>
      <c r="G165" t="s">
        <v>166</v>
      </c>
    </row>
    <row r="166" spans="1:7" ht="11.25" customHeight="1">
      <c r="A166" t="s">
        <v>1</v>
      </c>
      <c r="B166" t="s">
        <v>115</v>
      </c>
      <c r="C166" t="s">
        <v>116</v>
      </c>
      <c r="D166" t="s">
        <v>3777</v>
      </c>
      <c r="E166" t="s">
        <v>3778</v>
      </c>
      <c r="F166" t="s">
        <v>3428</v>
      </c>
      <c r="G166" t="s">
        <v>3779</v>
      </c>
    </row>
    <row r="167" spans="1:7" ht="11.25" customHeight="1">
      <c r="A167" t="s">
        <v>1</v>
      </c>
      <c r="B167" t="s">
        <v>115</v>
      </c>
      <c r="C167" t="s">
        <v>116</v>
      </c>
      <c r="D167" t="s">
        <v>3780</v>
      </c>
      <c r="E167" t="s">
        <v>3781</v>
      </c>
      <c r="F167" t="s">
        <v>3428</v>
      </c>
      <c r="G167" t="s">
        <v>3782</v>
      </c>
    </row>
    <row r="168" spans="1:7" ht="11.25" customHeight="1">
      <c r="A168" t="s">
        <v>1</v>
      </c>
      <c r="B168" t="s">
        <v>115</v>
      </c>
      <c r="C168" t="s">
        <v>116</v>
      </c>
      <c r="D168" t="s">
        <v>3783</v>
      </c>
      <c r="E168" t="s">
        <v>3784</v>
      </c>
      <c r="F168" t="s">
        <v>3428</v>
      </c>
      <c r="G168" t="s">
        <v>3785</v>
      </c>
    </row>
    <row r="169" spans="1:7" ht="11.25" customHeight="1">
      <c r="A169" t="s">
        <v>1</v>
      </c>
      <c r="B169" t="s">
        <v>115</v>
      </c>
      <c r="C169" t="s">
        <v>116</v>
      </c>
      <c r="D169" t="s">
        <v>3786</v>
      </c>
      <c r="E169" t="s">
        <v>3787</v>
      </c>
      <c r="F169" t="s">
        <v>3428</v>
      </c>
      <c r="G169" t="s">
        <v>3788</v>
      </c>
    </row>
    <row r="170" spans="1:7" ht="11.25" customHeight="1">
      <c r="A170" t="s">
        <v>1</v>
      </c>
      <c r="B170" t="s">
        <v>115</v>
      </c>
      <c r="C170" t="s">
        <v>116</v>
      </c>
      <c r="D170" t="s">
        <v>3789</v>
      </c>
      <c r="E170" t="s">
        <v>3790</v>
      </c>
      <c r="F170" t="s">
        <v>3428</v>
      </c>
      <c r="G170" t="s">
        <v>3791</v>
      </c>
    </row>
    <row r="171" spans="1:7" ht="11.25" customHeight="1">
      <c r="A171" t="s">
        <v>1</v>
      </c>
      <c r="B171" t="s">
        <v>115</v>
      </c>
      <c r="C171" t="s">
        <v>116</v>
      </c>
      <c r="D171" t="s">
        <v>3792</v>
      </c>
      <c r="E171" t="s">
        <v>3793</v>
      </c>
      <c r="F171" t="s">
        <v>3428</v>
      </c>
      <c r="G171" t="s">
        <v>3794</v>
      </c>
    </row>
    <row r="172" spans="1:7" ht="11.25" customHeight="1">
      <c r="A172" t="s">
        <v>1</v>
      </c>
      <c r="B172" t="s">
        <v>115</v>
      </c>
      <c r="C172" t="s">
        <v>116</v>
      </c>
      <c r="D172" t="s">
        <v>3795</v>
      </c>
      <c r="E172" t="s">
        <v>3796</v>
      </c>
      <c r="F172" t="s">
        <v>3428</v>
      </c>
      <c r="G172" t="s">
        <v>3797</v>
      </c>
    </row>
    <row r="173" spans="1:7" ht="11.25" customHeight="1">
      <c r="A173" t="s">
        <v>1</v>
      </c>
      <c r="B173" t="s">
        <v>115</v>
      </c>
      <c r="C173" t="s">
        <v>116</v>
      </c>
      <c r="D173" t="s">
        <v>115</v>
      </c>
      <c r="E173" t="s">
        <v>116</v>
      </c>
      <c r="F173" t="s">
        <v>3422</v>
      </c>
      <c r="G173" t="s">
        <v>114</v>
      </c>
    </row>
    <row r="174" spans="1:7" ht="11.25" customHeight="1">
      <c r="A174" t="s">
        <v>1</v>
      </c>
      <c r="B174" t="s">
        <v>115</v>
      </c>
      <c r="C174" t="s">
        <v>116</v>
      </c>
      <c r="D174" t="s">
        <v>1055</v>
      </c>
      <c r="E174" t="s">
        <v>1056</v>
      </c>
      <c r="F174" t="s">
        <v>3474</v>
      </c>
      <c r="G174" t="s">
        <v>3798</v>
      </c>
    </row>
    <row r="175" spans="1:7" ht="11.25" customHeight="1">
      <c r="A175" t="s">
        <v>1</v>
      </c>
      <c r="B175" t="s">
        <v>176</v>
      </c>
      <c r="C175" t="s">
        <v>177</v>
      </c>
      <c r="D175" t="s">
        <v>3799</v>
      </c>
      <c r="E175" t="s">
        <v>3800</v>
      </c>
      <c r="F175" t="s">
        <v>3428</v>
      </c>
      <c r="G175" t="s">
        <v>3801</v>
      </c>
    </row>
    <row r="176" spans="1:7" ht="11.25" customHeight="1">
      <c r="A176" t="s">
        <v>1</v>
      </c>
      <c r="B176" t="s">
        <v>176</v>
      </c>
      <c r="C176" t="s">
        <v>177</v>
      </c>
      <c r="D176" t="s">
        <v>3802</v>
      </c>
      <c r="E176" t="s">
        <v>3803</v>
      </c>
      <c r="F176" t="s">
        <v>3428</v>
      </c>
      <c r="G176" t="s">
        <v>3804</v>
      </c>
    </row>
    <row r="177" spans="1:7" ht="11.25" customHeight="1">
      <c r="A177" t="s">
        <v>1</v>
      </c>
      <c r="B177" t="s">
        <v>176</v>
      </c>
      <c r="C177" t="s">
        <v>177</v>
      </c>
      <c r="D177" t="s">
        <v>3805</v>
      </c>
      <c r="E177" t="s">
        <v>3806</v>
      </c>
      <c r="F177" t="s">
        <v>3428</v>
      </c>
      <c r="G177" t="s">
        <v>3807</v>
      </c>
    </row>
    <row r="178" spans="1:7" ht="11.25" customHeight="1">
      <c r="A178" t="s">
        <v>1</v>
      </c>
      <c r="B178" t="s">
        <v>176</v>
      </c>
      <c r="C178" t="s">
        <v>177</v>
      </c>
      <c r="D178" t="s">
        <v>3808</v>
      </c>
      <c r="E178" t="s">
        <v>3809</v>
      </c>
      <c r="F178" t="s">
        <v>3428</v>
      </c>
      <c r="G178" t="s">
        <v>3810</v>
      </c>
    </row>
    <row r="179" spans="1:7" ht="11.25" customHeight="1">
      <c r="A179" t="s">
        <v>1</v>
      </c>
      <c r="B179" t="s">
        <v>176</v>
      </c>
      <c r="C179" t="s">
        <v>177</v>
      </c>
      <c r="D179" t="s">
        <v>3811</v>
      </c>
      <c r="E179" t="s">
        <v>3812</v>
      </c>
      <c r="F179" t="s">
        <v>3428</v>
      </c>
      <c r="G179" t="s">
        <v>3813</v>
      </c>
    </row>
    <row r="180" spans="1:7" ht="11.25" customHeight="1">
      <c r="A180" t="s">
        <v>1</v>
      </c>
      <c r="B180" t="s">
        <v>176</v>
      </c>
      <c r="C180" t="s">
        <v>177</v>
      </c>
      <c r="D180" t="s">
        <v>176</v>
      </c>
      <c r="E180" t="s">
        <v>177</v>
      </c>
      <c r="F180" t="s">
        <v>3422</v>
      </c>
      <c r="G180" t="s">
        <v>175</v>
      </c>
    </row>
    <row r="181" spans="1:7" ht="11.25" customHeight="1">
      <c r="A181" t="s">
        <v>1</v>
      </c>
      <c r="B181" t="s">
        <v>176</v>
      </c>
      <c r="C181" t="s">
        <v>177</v>
      </c>
      <c r="D181" t="s">
        <v>3814</v>
      </c>
      <c r="E181" t="s">
        <v>3815</v>
      </c>
      <c r="F181" t="s">
        <v>3425</v>
      </c>
      <c r="G181" t="s">
        <v>3816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2" max="2" width="84.28515625" customWidth="1"/>
  </cols>
  <sheetData>
    <row r="1" spans="1:3" ht="11.25" customHeight="1">
      <c r="A1" s="428" t="s">
        <v>4520</v>
      </c>
      <c r="B1" s="428" t="s">
        <v>4521</v>
      </c>
      <c r="C1" s="428" t="s">
        <v>1273</v>
      </c>
    </row>
    <row r="2" spans="1:3" ht="11.25" customHeight="1">
      <c r="A2" s="428">
        <v>4189678</v>
      </c>
      <c r="B2" s="428" t="s">
        <v>4522</v>
      </c>
      <c r="C2" s="428" t="s">
        <v>4523</v>
      </c>
    </row>
    <row r="3" spans="1:3" ht="11.25" customHeight="1">
      <c r="A3" s="428">
        <v>4190415</v>
      </c>
      <c r="B3" s="428" t="s">
        <v>4524</v>
      </c>
      <c r="C3" s="428" t="s">
        <v>4523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
  <sheetViews>
    <sheetView showGridLines="0" workbookViewId="0"/>
  </sheetViews>
  <sheetFormatPr defaultColWidth="9.140625" defaultRowHeight="15" customHeight="1"/>
  <cols>
    <col min="1" max="1" width="38.42578125" customWidth="1"/>
  </cols>
  <sheetData>
    <row r="1" spans="1:2" ht="15" customHeight="1">
      <c r="A1" s="823" t="s">
        <v>4525</v>
      </c>
      <c r="B1" s="823" t="s">
        <v>4526</v>
      </c>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4527</v>
      </c>
      <c r="B1" t="b">
        <v>1</v>
      </c>
    </row>
    <row r="2" spans="1:2" ht="11.25" customHeight="1">
      <c r="A2" t="s">
        <v>4528</v>
      </c>
      <c r="B2" t="b">
        <v>0</v>
      </c>
    </row>
    <row r="3" spans="1:2" ht="11.25" customHeight="1">
      <c r="A3" t="s">
        <v>4529</v>
      </c>
      <c r="B3" t="b">
        <v>1</v>
      </c>
    </row>
    <row r="4" spans="1:2" ht="11.25" customHeight="1">
      <c r="A4" t="s">
        <v>4530</v>
      </c>
      <c r="B4" t="b">
        <v>0</v>
      </c>
    </row>
    <row r="5" spans="1:2" ht="11.25" customHeight="1">
      <c r="A5" t="s">
        <v>4531</v>
      </c>
      <c r="B5" t="b">
        <v>0</v>
      </c>
    </row>
    <row r="6" spans="1:2" ht="11.25" customHeight="1">
      <c r="A6" t="s">
        <v>4532</v>
      </c>
      <c r="B6" t="b">
        <v>0</v>
      </c>
    </row>
    <row r="7" spans="1:2" ht="11.25" customHeight="1">
      <c r="A7" t="s">
        <v>4533</v>
      </c>
      <c r="B7" t="b">
        <v>0</v>
      </c>
    </row>
    <row r="8" spans="1:2" ht="11.25" customHeight="1">
      <c r="A8" t="s">
        <v>4534</v>
      </c>
      <c r="B8" t="b">
        <v>0</v>
      </c>
    </row>
    <row r="9" spans="1:2" ht="11.25" customHeight="1">
      <c r="A9" t="s">
        <v>4535</v>
      </c>
      <c r="B9" t="b">
        <v>0</v>
      </c>
    </row>
    <row r="10" spans="1:2" ht="11.25" customHeight="1">
      <c r="A10" t="s">
        <v>4536</v>
      </c>
      <c r="B10" t="b">
        <v>1</v>
      </c>
    </row>
    <row r="11" spans="1:2" ht="11.25" customHeight="1">
      <c r="A11" t="s">
        <v>4537</v>
      </c>
      <c r="B11" t="b">
        <v>0</v>
      </c>
    </row>
    <row r="12" spans="1:2" ht="11.25" customHeight="1">
      <c r="A12" t="s">
        <v>4538</v>
      </c>
      <c r="B12" t="b">
        <v>0</v>
      </c>
    </row>
    <row r="13" spans="1:2" ht="11.25" customHeight="1">
      <c r="A13" t="s">
        <v>4539</v>
      </c>
      <c r="B13" t="b">
        <v>0</v>
      </c>
    </row>
    <row r="14" spans="1:2" ht="11.25" customHeight="1">
      <c r="A14" t="s">
        <v>4540</v>
      </c>
      <c r="B14" t="b">
        <v>0</v>
      </c>
    </row>
    <row r="15" spans="1:2" ht="11.25" customHeight="1">
      <c r="A15" t="s">
        <v>4541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824" t="s">
        <v>4542</v>
      </c>
      <c r="B1" s="824" t="s">
        <v>4543</v>
      </c>
    </row>
    <row r="2" spans="1:2" ht="11.25" customHeight="1">
      <c r="A2" s="821" t="s">
        <v>4544</v>
      </c>
      <c r="B2" s="821" t="s">
        <v>4545</v>
      </c>
    </row>
    <row r="3" spans="1:2" ht="11.25" customHeight="1">
      <c r="A3" s="821" t="s">
        <v>4546</v>
      </c>
      <c r="B3" s="821" t="s">
        <v>4547</v>
      </c>
    </row>
    <row r="4" spans="1:2" ht="11.25" customHeight="1">
      <c r="A4" s="821" t="s">
        <v>4548</v>
      </c>
      <c r="B4" s="821" t="s">
        <v>4549</v>
      </c>
    </row>
    <row r="5" spans="1:2" ht="11.25" customHeight="1">
      <c r="A5" s="821" t="s">
        <v>4550</v>
      </c>
      <c r="B5" s="821" t="s">
        <v>4551</v>
      </c>
    </row>
    <row r="6" spans="1:2" ht="11.25" customHeight="1">
      <c r="A6" s="821" t="s">
        <v>4552</v>
      </c>
      <c r="B6" s="821" t="s">
        <v>4553</v>
      </c>
    </row>
    <row r="7" spans="1:2" ht="11.25" customHeight="1">
      <c r="A7" s="821" t="s">
        <v>4554</v>
      </c>
      <c r="B7" s="821" t="s">
        <v>4555</v>
      </c>
    </row>
    <row r="8" spans="1:2" ht="11.25" customHeight="1">
      <c r="A8" s="821" t="s">
        <v>4556</v>
      </c>
      <c r="B8" s="821" t="s">
        <v>4557</v>
      </c>
    </row>
    <row r="9" spans="1:2" ht="11.25" customHeight="1">
      <c r="A9" s="821" t="s">
        <v>4558</v>
      </c>
      <c r="B9" s="821" t="s">
        <v>4559</v>
      </c>
    </row>
    <row r="10" spans="1:2" ht="11.25" customHeight="1">
      <c r="A10" s="821" t="s">
        <v>4560</v>
      </c>
      <c r="B10" s="821" t="s">
        <v>4561</v>
      </c>
    </row>
    <row r="11" spans="1:2" ht="11.25" customHeight="1">
      <c r="A11" s="821" t="s">
        <v>4562</v>
      </c>
      <c r="B11" s="821" t="s">
        <v>4563</v>
      </c>
    </row>
    <row r="12" spans="1:2" ht="11.25" customHeight="1">
      <c r="A12" s="821" t="s">
        <v>4564</v>
      </c>
      <c r="B12" s="821" t="s">
        <v>4565</v>
      </c>
    </row>
    <row r="13" spans="1:2" ht="11.25" customHeight="1">
      <c r="A13" s="821" t="s">
        <v>4566</v>
      </c>
      <c r="B13" s="821" t="s">
        <v>4567</v>
      </c>
    </row>
    <row r="14" spans="1:2" ht="11.25" customHeight="1">
      <c r="A14" s="821" t="s">
        <v>4568</v>
      </c>
      <c r="B14" s="821" t="s">
        <v>4569</v>
      </c>
    </row>
    <row r="15" spans="1:2" ht="11.25" customHeight="1">
      <c r="A15" s="821" t="s">
        <v>4570</v>
      </c>
      <c r="B15" s="821" t="s">
        <v>4571</v>
      </c>
    </row>
    <row r="16" spans="1:2" ht="11.25" customHeight="1">
      <c r="A16" s="821" t="s">
        <v>4572</v>
      </c>
      <c r="B16" s="821" t="s">
        <v>4573</v>
      </c>
    </row>
    <row r="17" spans="1:2" ht="11.25" customHeight="1">
      <c r="A17" s="821" t="s">
        <v>4574</v>
      </c>
      <c r="B17" s="821" t="s">
        <v>4575</v>
      </c>
    </row>
    <row r="18" spans="1:2" ht="11.25" customHeight="1">
      <c r="A18" s="821" t="s">
        <v>4576</v>
      </c>
      <c r="B18" s="821" t="s">
        <v>4577</v>
      </c>
    </row>
    <row r="19" spans="1:2" ht="11.25" customHeight="1">
      <c r="A19" s="821" t="s">
        <v>4578</v>
      </c>
      <c r="B19" s="821" t="s">
        <v>4579</v>
      </c>
    </row>
    <row r="20" spans="1:2" ht="11.25" customHeight="1">
      <c r="A20" s="821" t="s">
        <v>4580</v>
      </c>
      <c r="B20" s="821" t="s">
        <v>4581</v>
      </c>
    </row>
    <row r="21" spans="1:2" ht="11.25" customHeight="1">
      <c r="A21" s="821" t="s">
        <v>4582</v>
      </c>
      <c r="B21" s="821" t="s">
        <v>4583</v>
      </c>
    </row>
    <row r="22" spans="1:2" ht="11.25" customHeight="1">
      <c r="A22" s="821" t="s">
        <v>4584</v>
      </c>
      <c r="B22" s="821" t="s">
        <v>4585</v>
      </c>
    </row>
    <row r="23" spans="1:2" ht="11.25" customHeight="1">
      <c r="A23" s="821" t="s">
        <v>4586</v>
      </c>
      <c r="B23" s="821" t="s">
        <v>4587</v>
      </c>
    </row>
    <row r="24" spans="1:2" ht="11.25" customHeight="1">
      <c r="A24" s="821" t="s">
        <v>4588</v>
      </c>
      <c r="B24" s="821" t="s">
        <v>4589</v>
      </c>
    </row>
    <row r="25" spans="1:2" ht="11.25" customHeight="1">
      <c r="A25" s="821" t="s">
        <v>4590</v>
      </c>
      <c r="B25" s="821" t="s">
        <v>4591</v>
      </c>
    </row>
    <row r="26" spans="1:2" ht="11.25" customHeight="1">
      <c r="A26" s="821" t="s">
        <v>4592</v>
      </c>
      <c r="B26" s="821" t="s">
        <v>4593</v>
      </c>
    </row>
    <row r="27" spans="1:2" ht="11.25" customHeight="1">
      <c r="A27" s="821" t="s">
        <v>4594</v>
      </c>
      <c r="B27" s="821" t="s">
        <v>4595</v>
      </c>
    </row>
    <row r="28" spans="1:2" ht="11.25" customHeight="1">
      <c r="A28" s="821" t="s">
        <v>4596</v>
      </c>
      <c r="B28" s="821" t="s">
        <v>4597</v>
      </c>
    </row>
    <row r="29" spans="1:2" ht="11.25" customHeight="1">
      <c r="A29" s="821" t="s">
        <v>4598</v>
      </c>
      <c r="B29" s="821" t="s">
        <v>4599</v>
      </c>
    </row>
    <row r="30" spans="1:2" ht="11.25" customHeight="1">
      <c r="A30" s="821" t="s">
        <v>4600</v>
      </c>
      <c r="B30" s="821" t="s">
        <v>4601</v>
      </c>
    </row>
    <row r="31" spans="1:2" ht="11.25" customHeight="1">
      <c r="A31" s="821" t="s">
        <v>4602</v>
      </c>
      <c r="B31" s="821" t="s">
        <v>4603</v>
      </c>
    </row>
    <row r="32" spans="1:2" ht="11.25" customHeight="1">
      <c r="A32" s="821" t="s">
        <v>4604</v>
      </c>
      <c r="B32" s="821" t="s">
        <v>4605</v>
      </c>
    </row>
    <row r="33" spans="1:2" ht="11.25" customHeight="1">
      <c r="A33" s="821" t="s">
        <v>4606</v>
      </c>
      <c r="B33" s="821" t="s">
        <v>4607</v>
      </c>
    </row>
    <row r="34" spans="1:2" ht="11.25" customHeight="1">
      <c r="A34" s="821" t="s">
        <v>4608</v>
      </c>
      <c r="B34" s="821" t="s">
        <v>4609</v>
      </c>
    </row>
    <row r="35" spans="1:2" ht="11.25" customHeight="1">
      <c r="A35" s="821" t="s">
        <v>4610</v>
      </c>
      <c r="B35" s="821" t="s">
        <v>4611</v>
      </c>
    </row>
    <row r="36" spans="1:2" ht="11.25" customHeight="1">
      <c r="A36" s="821" t="s">
        <v>4612</v>
      </c>
      <c r="B36" s="821" t="s">
        <v>4613</v>
      </c>
    </row>
    <row r="37" spans="1:2" ht="11.25" customHeight="1">
      <c r="A37" s="821" t="s">
        <v>4614</v>
      </c>
      <c r="B37" s="821" t="s">
        <v>4615</v>
      </c>
    </row>
    <row r="38" spans="1:2" ht="11.25" customHeight="1">
      <c r="A38" s="821" t="s">
        <v>4616</v>
      </c>
      <c r="B38" s="821" t="s">
        <v>4617</v>
      </c>
    </row>
    <row r="39" spans="1:2" ht="11.25" customHeight="1">
      <c r="A39" s="821" t="s">
        <v>4618</v>
      </c>
      <c r="B39" s="821" t="s">
        <v>4619</v>
      </c>
    </row>
    <row r="40" spans="1:2" ht="11.25" customHeight="1">
      <c r="A40" s="821" t="s">
        <v>4620</v>
      </c>
      <c r="B40" s="821" t="s">
        <v>4621</v>
      </c>
    </row>
    <row r="41" spans="1:2" ht="11.25" customHeight="1">
      <c r="A41" s="821" t="s">
        <v>4622</v>
      </c>
      <c r="B41" s="821" t="s">
        <v>4623</v>
      </c>
    </row>
    <row r="42" spans="1:2" ht="11.25" customHeight="1">
      <c r="A42" s="821" t="s">
        <v>4624</v>
      </c>
      <c r="B42" s="821" t="s">
        <v>4625</v>
      </c>
    </row>
    <row r="43" spans="1:2" ht="11.25" customHeight="1">
      <c r="A43" s="821" t="s">
        <v>4626</v>
      </c>
      <c r="B43" s="821" t="s">
        <v>4627</v>
      </c>
    </row>
    <row r="44" spans="1:2" ht="11.25" customHeight="1">
      <c r="A44" s="821" t="s">
        <v>4628</v>
      </c>
      <c r="B44" s="821" t="s">
        <v>4629</v>
      </c>
    </row>
    <row r="45" spans="1:2" ht="11.25" customHeight="1">
      <c r="A45" s="821" t="s">
        <v>4630</v>
      </c>
      <c r="B45" s="821" t="s">
        <v>4631</v>
      </c>
    </row>
    <row r="46" spans="1:2" ht="11.25" customHeight="1">
      <c r="A46" s="821" t="s">
        <v>4632</v>
      </c>
      <c r="B46" s="821" t="s">
        <v>4633</v>
      </c>
    </row>
    <row r="47" spans="1:2" ht="11.25" customHeight="1">
      <c r="A47" s="821" t="s">
        <v>4634</v>
      </c>
      <c r="B47" s="821" t="s">
        <v>4635</v>
      </c>
    </row>
    <row r="48" spans="1:2" ht="11.25" customHeight="1">
      <c r="A48" s="821" t="s">
        <v>4636</v>
      </c>
      <c r="B48" s="821" t="s">
        <v>4637</v>
      </c>
    </row>
    <row r="49" spans="1:2" ht="11.25" customHeight="1">
      <c r="A49" s="821" t="s">
        <v>4638</v>
      </c>
      <c r="B49" s="821" t="s">
        <v>4639</v>
      </c>
    </row>
    <row r="50" spans="1:2" ht="11.25" customHeight="1">
      <c r="A50" s="821" t="s">
        <v>4640</v>
      </c>
      <c r="B50" s="821" t="s">
        <v>4641</v>
      </c>
    </row>
    <row r="51" spans="1:2" ht="11.25" customHeight="1">
      <c r="A51" s="821" t="s">
        <v>4642</v>
      </c>
      <c r="B51" s="821" t="s">
        <v>4643</v>
      </c>
    </row>
    <row r="52" spans="1:2" ht="11.25" customHeight="1">
      <c r="A52" s="821" t="s">
        <v>4644</v>
      </c>
      <c r="B52" s="821" t="s">
        <v>4645</v>
      </c>
    </row>
    <row r="53" spans="1:2" ht="11.25" customHeight="1">
      <c r="A53" s="821" t="s">
        <v>4646</v>
      </c>
      <c r="B53" s="821" t="s">
        <v>4647</v>
      </c>
    </row>
    <row r="54" spans="1:2" ht="11.25" customHeight="1">
      <c r="A54" s="821" t="s">
        <v>4648</v>
      </c>
      <c r="B54" s="821" t="s">
        <v>4649</v>
      </c>
    </row>
    <row r="55" spans="1:2" ht="11.25" customHeight="1">
      <c r="A55" s="821" t="s">
        <v>4650</v>
      </c>
      <c r="B55" s="821" t="s">
        <v>4651</v>
      </c>
    </row>
    <row r="56" spans="1:2" ht="11.25" customHeight="1">
      <c r="A56" s="821" t="s">
        <v>4652</v>
      </c>
      <c r="B56" s="821" t="s">
        <v>4653</v>
      </c>
    </row>
    <row r="57" spans="1:2" ht="11.25" customHeight="1">
      <c r="A57" s="821" t="s">
        <v>4654</v>
      </c>
      <c r="B57" s="821" t="s">
        <v>4655</v>
      </c>
    </row>
    <row r="58" spans="1:2" ht="11.25" customHeight="1">
      <c r="A58" s="821" t="s">
        <v>4656</v>
      </c>
      <c r="B58" s="821" t="s">
        <v>4657</v>
      </c>
    </row>
    <row r="59" spans="1:2" ht="11.25" customHeight="1">
      <c r="A59" s="821" t="s">
        <v>4658</v>
      </c>
      <c r="B59" s="821" t="s">
        <v>4659</v>
      </c>
    </row>
    <row r="60" spans="1:2" ht="11.25" customHeight="1">
      <c r="A60" s="821" t="s">
        <v>4660</v>
      </c>
      <c r="B60" s="821" t="s">
        <v>4661</v>
      </c>
    </row>
    <row r="61" spans="1:2" ht="11.25" customHeight="1">
      <c r="B61" s="821" t="s">
        <v>4662</v>
      </c>
    </row>
    <row r="62" spans="1:2" ht="11.25" customHeight="1">
      <c r="B62" s="821" t="s">
        <v>4663</v>
      </c>
    </row>
    <row r="63" spans="1:2" ht="11.25" customHeight="1">
      <c r="B63" s="821" t="s">
        <v>4664</v>
      </c>
    </row>
    <row r="64" spans="1:2" ht="11.25" customHeight="1">
      <c r="B64" s="821" t="s">
        <v>4665</v>
      </c>
    </row>
    <row r="65" spans="2:2" ht="11.25" customHeight="1">
      <c r="B65" s="821" t="s">
        <v>4666</v>
      </c>
    </row>
    <row r="66" spans="2:2" ht="11.25" customHeight="1">
      <c r="B66" s="821" t="s">
        <v>4667</v>
      </c>
    </row>
    <row r="67" spans="2:2" ht="11.25" customHeight="1">
      <c r="B67" s="821" t="s">
        <v>4668</v>
      </c>
    </row>
    <row r="68" spans="2:2" ht="11.25" customHeight="1">
      <c r="B68" s="821" t="s">
        <v>4669</v>
      </c>
    </row>
    <row r="69" spans="2:2" ht="11.25" customHeight="1">
      <c r="B69" s="821" t="s">
        <v>4670</v>
      </c>
    </row>
    <row r="70" spans="2:2" ht="11.25" customHeight="1">
      <c r="B70" s="821" t="s">
        <v>4671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6"/>
  <sheetViews>
    <sheetView showGridLines="0" workbookViewId="0"/>
  </sheetViews>
  <sheetFormatPr defaultColWidth="9.140625" defaultRowHeight="11.25" customHeight="1"/>
  <cols>
    <col min="1" max="1" width="3.7109375" customWidth="1"/>
    <col min="2" max="2" width="90.7109375" customWidth="1"/>
  </cols>
  <sheetData>
    <row r="1" spans="2:2" ht="11.25" customHeight="1">
      <c r="B1" s="825" t="s">
        <v>4672</v>
      </c>
    </row>
    <row r="2" spans="2:2" ht="90" customHeight="1">
      <c r="B2" s="826" t="s">
        <v>4673</v>
      </c>
    </row>
    <row r="3" spans="2:2" ht="67.5" customHeight="1">
      <c r="B3" s="826" t="s">
        <v>4674</v>
      </c>
    </row>
    <row r="4" spans="2:2" ht="33.75" customHeight="1">
      <c r="B4" s="826" t="s">
        <v>4675</v>
      </c>
    </row>
    <row r="5" spans="2:2" ht="11.25" customHeight="1">
      <c r="B5" s="826" t="s">
        <v>4676</v>
      </c>
    </row>
    <row r="6" spans="2:2" ht="22.5" customHeight="1">
      <c r="B6" s="826" t="s">
        <v>4677</v>
      </c>
    </row>
    <row r="7" spans="2:2" ht="22.5" customHeight="1">
      <c r="B7" s="826" t="s">
        <v>4678</v>
      </c>
    </row>
    <row r="8" spans="2:2" ht="22.5" customHeight="1">
      <c r="B8" s="826" t="s">
        <v>4679</v>
      </c>
    </row>
    <row r="9" spans="2:2" ht="22.5" customHeight="1">
      <c r="B9" s="826" t="s">
        <v>4680</v>
      </c>
    </row>
    <row r="10" spans="2:2" ht="56.25" customHeight="1">
      <c r="B10" s="826" t="s">
        <v>4681</v>
      </c>
    </row>
    <row r="11" spans="2:2" ht="12.75" customHeight="1">
      <c r="B11" s="827" t="s">
        <v>4682</v>
      </c>
    </row>
    <row r="12" spans="2:2" ht="11.25" customHeight="1">
      <c r="B12" s="825" t="s">
        <v>4683</v>
      </c>
    </row>
    <row r="13" spans="2:2" ht="22.5" customHeight="1">
      <c r="B13" s="826" t="s">
        <v>4684</v>
      </c>
    </row>
    <row r="14" spans="2:2" ht="67.5" customHeight="1">
      <c r="B14" s="826" t="s">
        <v>4685</v>
      </c>
    </row>
    <row r="15" spans="2:2" ht="22.5" customHeight="1">
      <c r="B15" s="826" t="s">
        <v>4686</v>
      </c>
    </row>
    <row r="16" spans="2:2" ht="11.25" customHeight="1">
      <c r="B16" s="825" t="s">
        <v>4687</v>
      </c>
    </row>
    <row r="17" spans="2:2" ht="33.75" customHeight="1">
      <c r="B17" s="826" t="s">
        <v>4688</v>
      </c>
    </row>
    <row r="18" spans="2:2" ht="33.75" customHeight="1">
      <c r="B18" s="826" t="s">
        <v>4689</v>
      </c>
    </row>
    <row r="19" spans="2:2" ht="11.25" customHeight="1">
      <c r="B19" s="826" t="s">
        <v>4690</v>
      </c>
    </row>
    <row r="20" spans="2:2" ht="33.75" customHeight="1">
      <c r="B20" s="826" t="s">
        <v>4691</v>
      </c>
    </row>
    <row r="21" spans="2:2" ht="11.25" customHeight="1">
      <c r="B21" s="825" t="s">
        <v>4692</v>
      </c>
    </row>
    <row r="22" spans="2:2" ht="11.25" customHeight="1">
      <c r="B22" s="826" t="s">
        <v>4693</v>
      </c>
    </row>
    <row r="24" spans="2:2" ht="22.5" customHeight="1">
      <c r="B24" s="828" t="s">
        <v>4694</v>
      </c>
    </row>
    <row r="26" spans="2:2" ht="11.25" customHeight="1">
      <c r="B26" s="825" t="s">
        <v>4695</v>
      </c>
    </row>
    <row r="27" spans="2:2" ht="22.5" customHeight="1">
      <c r="B27" s="225" t="s">
        <v>520</v>
      </c>
    </row>
    <row r="28" spans="2:2" ht="56.25" customHeight="1">
      <c r="B28" s="225" t="s">
        <v>4696</v>
      </c>
    </row>
    <row r="29" spans="2:2" ht="11.25" customHeight="1">
      <c r="B29" s="829" t="s">
        <v>4697</v>
      </c>
    </row>
    <row r="30" spans="2:2" ht="22.5" customHeight="1">
      <c r="B30" s="225" t="s">
        <v>4698</v>
      </c>
    </row>
    <row r="32" spans="2:2" ht="11.25" customHeight="1">
      <c r="B32" s="830" t="s">
        <v>4699</v>
      </c>
    </row>
    <row r="33" spans="1:2" ht="14.25" customHeight="1">
      <c r="A33" s="831">
        <v>1</v>
      </c>
      <c r="B33" s="832" t="s">
        <v>4700</v>
      </c>
    </row>
    <row r="34" spans="1:2" ht="14.25" customHeight="1">
      <c r="A34" s="831">
        <v>2</v>
      </c>
      <c r="B34" s="832" t="s">
        <v>4701</v>
      </c>
    </row>
    <row r="35" spans="1:2" ht="11.25" customHeight="1">
      <c r="B35" s="830" t="s">
        <v>4702</v>
      </c>
    </row>
    <row r="36" spans="1:2" ht="11.25" customHeight="1">
      <c r="B36" s="832" t="s">
        <v>4703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81</vt:i4>
      </vt:variant>
      <vt:variant>
        <vt:lpstr>Именованные диапазоны</vt:lpstr>
      </vt:variant>
      <vt:variant>
        <vt:i4>2097</vt:i4>
      </vt:variant>
    </vt:vector>
  </HeadingPairs>
  <TitlesOfParts>
    <vt:vector size="2178"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 &gt;20%</vt:lpstr>
      <vt:lpstr>ТКО. Показатели ФХД</vt:lpstr>
      <vt:lpstr>ТКО. Транс. Показатели ФХД</vt:lpstr>
      <vt:lpstr>Показатели КНЭ</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vt:lpstr>
      <vt:lpstr>B_FHD20_diff_51111111</vt:lpstr>
      <vt:lpstr>B_FHD20_diff_511111111</vt:lpstr>
      <vt:lpstr>B_FHD20_diff_5111111111</vt:lpstr>
      <vt:lpstr>B_FHD20_diff_51111111111</vt:lpstr>
      <vt:lpstr>B_FHD20_diff_511111111111</vt:lpstr>
      <vt:lpstr>B_FHD20_diff_5111111111111</vt:lpstr>
      <vt:lpstr>B_FHD20_diff_51111111111111</vt:lpstr>
      <vt:lpstr>B_FHD20_diff_511111111111111</vt:lpstr>
      <vt:lpstr>B_FHD20_diff_5111111111111111</vt:lpstr>
      <vt:lpstr>B_FHD20_diff_51111111111111111</vt:lpstr>
      <vt:lpstr>B_FHD20_diff_511111111111111111</vt:lpstr>
      <vt:lpstr>B_FHD20_diff_51111111111111111111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vt:lpstr>
      <vt:lpstr>B_KNE_diff_51111111</vt:lpstr>
      <vt:lpstr>B_KNE_diff_511111111</vt:lpstr>
      <vt:lpstr>B_KNE_diff_5111111111</vt:lpstr>
      <vt:lpstr>B_KNE_diff_51111111111</vt:lpstr>
      <vt:lpstr>B_KNE_diff_511111111111</vt:lpstr>
      <vt:lpstr>B_KNE_diff_5111111111111</vt:lpstr>
      <vt:lpstr>B_KNE_diff_51111111111111</vt:lpstr>
      <vt:lpstr>B_KNE_diff_511111111111111</vt:lpstr>
      <vt:lpstr>B_KNE_diff_5111111111111111</vt:lpstr>
      <vt:lpstr>B_KNE_diff_51111111111111111</vt:lpstr>
      <vt:lpstr>B_KNE_diff_511111111111111111</vt:lpstr>
      <vt:lpstr>B_KNE_diff_51111111111111111111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IP_FIN_PLAN_ip_5</vt:lpstr>
      <vt:lpstr>IP_FIN_PLAN_ip_51</vt:lpstr>
      <vt:lpstr>IP_FIN_PLAN_ip_511</vt:lpstr>
      <vt:lpstr>IP_FIN_PLAN_ip_5111111</vt:lpstr>
      <vt:lpstr>IP_FIN_PLAN_ip_51111111</vt:lpstr>
      <vt:lpstr>IP_FIN_PLAN_ip_511111111</vt:lpstr>
      <vt:lpstr>IP_FIN_PLAN_ip_5111111111</vt:lpstr>
      <vt:lpstr>IP_FIN_PLAN_ip_511111111111</vt:lpstr>
      <vt:lpstr>IP_FIN_PLAN_ip_5111111111111</vt:lpstr>
      <vt:lpstr>IP_FIN_PLAN_ip_51111111111111</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pDel_DIFFERENTIATION_AREA</vt:lpstr>
      <vt:lpstr>pDel_DIFFERENTIATION_SYSTEM</vt:lpstr>
      <vt:lpstr>pDel_DIFFERENTIATION_VD</vt:lpstr>
      <vt:lpstr>pDel_ED</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pHeader_B_FHD_TKO</vt:lpstr>
      <vt:lpstr>pHeader_B_FHD_TKO_TRANS</vt:lpstr>
      <vt:lpstr>pHeader_B_KNE</vt:lpstr>
      <vt:lpstr>pHeader_Q_LIMIT</vt:lpstr>
      <vt:lpstr>pHeader_Q_PH</vt:lpstr>
      <vt:lpstr>pHeader_Q_TP</vt:lpstr>
      <vt:lpstr>pHeader_ver_B_FHD_TKO</vt:lpstr>
      <vt:lpstr>pHeader_ver_B_FHD_TKO_TRANS</vt:lpstr>
      <vt:lpstr>pHeader_ver_B_KNE</vt:lpstr>
      <vt:lpstr>pHeader_ver_P_PROCEDURE_TC</vt:lpstr>
      <vt:lpstr>pHeader_ver_Q_LIMIT</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pIns_ED</vt:lpstr>
      <vt:lpstr>pIns_IP_FIN_PLAN</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vt:lpstr>
      <vt:lpstr>Q_Limit_diff_51111111</vt:lpstr>
      <vt:lpstr>Q_Limit_diff_511111111</vt:lpstr>
      <vt:lpstr>Q_Limit_diff_5111111111</vt:lpstr>
      <vt:lpstr>Q_Limit_diff_51111111111</vt:lpstr>
      <vt:lpstr>Q_Limit_diff_511111111111</vt:lpstr>
      <vt:lpstr>Q_Limit_diff_5111111111111</vt:lpstr>
      <vt:lpstr>Q_Limit_diff_51111111111111</vt:lpstr>
      <vt:lpstr>Q_Limit_diff_511111111111111</vt:lpstr>
      <vt:lpstr>Q_Limit_diff_5111111111111111</vt:lpstr>
      <vt:lpstr>Q_Limit_diff_51111111111111111</vt:lpstr>
      <vt:lpstr>Q_Limit_diff_511111111111111111</vt:lpstr>
      <vt:lpstr>Q_Limit_diff_51111111111111111111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vt:lpstr>
      <vt:lpstr>Q_PH_diff_51111111</vt:lpstr>
      <vt:lpstr>Q_PH_diff_511111111</vt:lpstr>
      <vt:lpstr>Q_PH_diff_5111111111</vt:lpstr>
      <vt:lpstr>Q_PH_diff_51111111111</vt:lpstr>
      <vt:lpstr>Q_PH_diff_511111111111</vt:lpstr>
      <vt:lpstr>Q_PH_diff_5111111111111</vt:lpstr>
      <vt:lpstr>Q_PH_diff_51111111111111</vt:lpstr>
      <vt:lpstr>Q_PH_diff_511111111111111</vt:lpstr>
      <vt:lpstr>Q_PH_diff_5111111111111111</vt:lpstr>
      <vt:lpstr>Q_PH_diff_51111111111111111</vt:lpstr>
      <vt:lpstr>Q_PH_diff_511111111111111111</vt:lpstr>
      <vt:lpstr>Q_PH_diff_51111111111111111111</vt:lpstr>
      <vt:lpstr>Q_TP_COUNT_REFUSAL</vt:lpstr>
      <vt:lpstr>Q_TP_diff_1</vt:lpstr>
      <vt:lpstr>Q_TP_diff_5</vt:lpstr>
      <vt:lpstr>Q_TP_diff_51</vt:lpstr>
      <vt:lpstr>Q_TP_diff_511</vt:lpstr>
      <vt:lpstr>Q_TP_diff_5111</vt:lpstr>
      <vt:lpstr>Q_TP_diff_51111</vt:lpstr>
      <vt:lpstr>Q_TP_diff_511111</vt:lpstr>
      <vt:lpstr>Q_TP_diff_5111111</vt:lpstr>
      <vt:lpstr>Q_TP_diff_51111111</vt:lpstr>
      <vt:lpstr>Q_TP_diff_511111111</vt:lpstr>
      <vt:lpstr>Q_TP_diff_5111111111</vt:lpstr>
      <vt:lpstr>Q_TP_diff_51111111111</vt:lpstr>
      <vt:lpstr>Q_TP_diff_511111111111</vt:lpstr>
      <vt:lpstr>Q_TP_diff_5111111111111</vt:lpstr>
      <vt:lpstr>Q_TP_diff_51111111111111</vt:lpstr>
      <vt:lpstr>Q_TP_diff_511111111111111</vt:lpstr>
      <vt:lpstr>Q_TP_diff_5111111111111111</vt:lpstr>
      <vt:lpstr>Q_TP_diff_51111111111111111</vt:lpstr>
      <vt:lpstr>Q_TP_diff_511111111111111111</vt:lpstr>
      <vt:lpstr>Q_TP_diff_51111111111111111111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ter_511111111</vt:lpstr>
      <vt:lpstr>ter_5111111111</vt:lpstr>
      <vt:lpstr>ter_51111111111</vt:lpstr>
      <vt:lpstr>ter_511111111111</vt:lpstr>
      <vt:lpstr>ter_5111111111111</vt:lpstr>
      <vt:lpstr>ter_51111111111111</vt:lpstr>
      <vt:lpstr>ter_511111111111111</vt:lpstr>
      <vt:lpstr>ter_5111111111111111</vt:lpstr>
      <vt:lpstr>ter_51111111111111111</vt:lpstr>
      <vt:lpstr>ter_511111111111111111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Рожкова</cp:lastModifiedBy>
  <cp:lastPrinted>2013-08-29T08:11:20Z</cp:lastPrinted>
  <dcterms:created xsi:type="dcterms:W3CDTF">2004-05-21T07:18:45Z</dcterms:created>
  <dcterms:modified xsi:type="dcterms:W3CDTF">2025-05-13T13:42:53Z</dcterms:modified>
</cp:coreProperties>
</file>